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_2024 Equalization\Studies\Final Analysis\"/>
    </mc:Choice>
  </mc:AlternateContent>
  <xr:revisionPtr revIDLastSave="0" documentId="13_ncr:1_{8D3D9430-B509-4D6B-8390-CB851AB97BDD}" xr6:coauthVersionLast="47" xr6:coauthVersionMax="47" xr10:uidLastSave="{00000000-0000-0000-0000-000000000000}"/>
  <bookViews>
    <workbookView xWindow="30210" yWindow="1095" windowWidth="26130" windowHeight="13620" activeTab="1" xr2:uid="{7D288847-88CC-4288-9C09-CBD251D4182B}"/>
  </bookViews>
  <sheets>
    <sheet name="Original" sheetId="2" r:id="rId1"/>
    <sheet name="AG E.C.F. Analysis - USE" sheetId="4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N26" i="4"/>
  <c r="M24" i="4"/>
  <c r="L24" i="4"/>
  <c r="L35" i="4"/>
  <c r="P35" i="4" s="1"/>
  <c r="I35" i="4"/>
  <c r="O29" i="4"/>
  <c r="M29" i="4"/>
  <c r="L34" i="4"/>
  <c r="P34" i="4" s="1"/>
  <c r="I34" i="4"/>
  <c r="J24" i="4"/>
  <c r="H24" i="4"/>
  <c r="G24" i="4"/>
  <c r="D24" i="4"/>
  <c r="L15" i="4"/>
  <c r="P15" i="4" s="1"/>
  <c r="I15" i="4"/>
  <c r="L6" i="4"/>
  <c r="N6" i="4" s="1"/>
  <c r="I6" i="4"/>
  <c r="L23" i="4"/>
  <c r="P23" i="4" s="1"/>
  <c r="I23" i="4"/>
  <c r="L10" i="4"/>
  <c r="P10" i="4" s="1"/>
  <c r="I10" i="4"/>
  <c r="L13" i="4"/>
  <c r="N13" i="4" s="1"/>
  <c r="I13" i="4"/>
  <c r="L16" i="4"/>
  <c r="P16" i="4" s="1"/>
  <c r="I16" i="4"/>
  <c r="L11" i="4"/>
  <c r="N11" i="4" s="1"/>
  <c r="I11" i="4"/>
  <c r="L18" i="4"/>
  <c r="P18" i="4" s="1"/>
  <c r="I18" i="4"/>
  <c r="L9" i="4"/>
  <c r="P9" i="4" s="1"/>
  <c r="I9" i="4"/>
  <c r="L8" i="4"/>
  <c r="P8" i="4" s="1"/>
  <c r="I8" i="4"/>
  <c r="L7" i="4"/>
  <c r="P7" i="4" s="1"/>
  <c r="I7" i="4"/>
  <c r="L5" i="4"/>
  <c r="P5" i="4" s="1"/>
  <c r="I5" i="4"/>
  <c r="L19" i="4"/>
  <c r="P19" i="4" s="1"/>
  <c r="I19" i="4"/>
  <c r="L17" i="4"/>
  <c r="P17" i="4" s="1"/>
  <c r="I17" i="4"/>
  <c r="L12" i="4"/>
  <c r="N12" i="4" s="1"/>
  <c r="I12" i="4"/>
  <c r="L21" i="4"/>
  <c r="P21" i="4" s="1"/>
  <c r="I21" i="4"/>
  <c r="L14" i="4"/>
  <c r="P14" i="4" s="1"/>
  <c r="I14" i="4"/>
  <c r="L4" i="4"/>
  <c r="N4" i="4" s="1"/>
  <c r="I4" i="4"/>
  <c r="L20" i="4"/>
  <c r="P20" i="4" s="1"/>
  <c r="I20" i="4"/>
  <c r="L22" i="4"/>
  <c r="P22" i="4" s="1"/>
  <c r="I22" i="4"/>
  <c r="I2" i="2"/>
  <c r="L2" i="2"/>
  <c r="P2" i="2" s="1"/>
  <c r="N2" i="2"/>
  <c r="I3" i="2"/>
  <c r="L3" i="2"/>
  <c r="P3" i="2" s="1"/>
  <c r="N3" i="2"/>
  <c r="I4" i="2"/>
  <c r="L4" i="2"/>
  <c r="N4" i="2" s="1"/>
  <c r="I5" i="2"/>
  <c r="L5" i="2"/>
  <c r="N5" i="2"/>
  <c r="P5" i="2"/>
  <c r="I6" i="2"/>
  <c r="L6" i="2"/>
  <c r="P6" i="2" s="1"/>
  <c r="N6" i="2"/>
  <c r="I7" i="2"/>
  <c r="L7" i="2"/>
  <c r="N7" i="2" s="1"/>
  <c r="I8" i="2"/>
  <c r="L8" i="2"/>
  <c r="N8" i="2"/>
  <c r="P8" i="2"/>
  <c r="I9" i="2"/>
  <c r="L9" i="2"/>
  <c r="N9" i="2"/>
  <c r="P9" i="2"/>
  <c r="I10" i="2"/>
  <c r="L10" i="2"/>
  <c r="P10" i="2" s="1"/>
  <c r="N10" i="2"/>
  <c r="I11" i="2"/>
  <c r="L11" i="2"/>
  <c r="P11" i="2" s="1"/>
  <c r="I12" i="2"/>
  <c r="L12" i="2"/>
  <c r="N12" i="2"/>
  <c r="P12" i="2"/>
  <c r="I13" i="2"/>
  <c r="L13" i="2"/>
  <c r="N13" i="2" s="1"/>
  <c r="I14" i="2"/>
  <c r="L14" i="2"/>
  <c r="P14" i="2" s="1"/>
  <c r="N14" i="2"/>
  <c r="I15" i="2"/>
  <c r="L15" i="2"/>
  <c r="N15" i="2" s="1"/>
  <c r="I16" i="2"/>
  <c r="L16" i="2"/>
  <c r="N16" i="2" s="1"/>
  <c r="I17" i="2"/>
  <c r="L17" i="2"/>
  <c r="P17" i="2" s="1"/>
  <c r="N17" i="2"/>
  <c r="I18" i="2"/>
  <c r="L18" i="2"/>
  <c r="N18" i="2"/>
  <c r="P18" i="2"/>
  <c r="I19" i="2"/>
  <c r="L19" i="2"/>
  <c r="N19" i="2" s="1"/>
  <c r="I20" i="2"/>
  <c r="L20" i="2"/>
  <c r="P20" i="2" s="1"/>
  <c r="I21" i="2"/>
  <c r="L21" i="2"/>
  <c r="P21" i="2" s="1"/>
  <c r="N21" i="2"/>
  <c r="I22" i="2"/>
  <c r="L22" i="2"/>
  <c r="N22" i="2" s="1"/>
  <c r="I23" i="2"/>
  <c r="L23" i="2"/>
  <c r="P23" i="2" s="1"/>
  <c r="N23" i="2"/>
  <c r="D24" i="2"/>
  <c r="G24" i="2"/>
  <c r="H24" i="2"/>
  <c r="I25" i="2" s="1"/>
  <c r="J24" i="2"/>
  <c r="M24" i="2"/>
  <c r="N35" i="4" l="1"/>
  <c r="N34" i="4"/>
  <c r="N19" i="4"/>
  <c r="P4" i="4"/>
  <c r="P11" i="4"/>
  <c r="P12" i="4"/>
  <c r="N23" i="4"/>
  <c r="I26" i="4"/>
  <c r="N8" i="4"/>
  <c r="N16" i="4"/>
  <c r="I25" i="4"/>
  <c r="N5" i="4"/>
  <c r="N18" i="4"/>
  <c r="N17" i="4"/>
  <c r="N10" i="4"/>
  <c r="N9" i="4"/>
  <c r="N21" i="4"/>
  <c r="N7" i="4"/>
  <c r="P13" i="4"/>
  <c r="N15" i="4"/>
  <c r="N14" i="4"/>
  <c r="N20" i="4"/>
  <c r="P6" i="4"/>
  <c r="N22" i="4"/>
  <c r="N20" i="2"/>
  <c r="P15" i="2"/>
  <c r="N11" i="2"/>
  <c r="Q25" i="2" s="1"/>
  <c r="I26" i="2"/>
  <c r="P13" i="2"/>
  <c r="L24" i="2"/>
  <c r="N25" i="2" s="1"/>
  <c r="P19" i="2"/>
  <c r="P7" i="2"/>
  <c r="P22" i="2"/>
  <c r="P16" i="2"/>
  <c r="P4" i="2"/>
  <c r="P24" i="4" l="1"/>
  <c r="R34" i="4"/>
  <c r="Q25" i="4"/>
  <c r="P24" i="2"/>
  <c r="N26" i="2"/>
  <c r="R17" i="2" s="1"/>
  <c r="R4" i="2"/>
  <c r="R16" i="2"/>
  <c r="R22" i="2"/>
  <c r="R5" i="2"/>
  <c r="R18" i="2"/>
  <c r="R7" i="2"/>
  <c r="R19" i="2"/>
  <c r="R8" i="2"/>
  <c r="R20" i="2"/>
  <c r="R35" i="4" l="1"/>
  <c r="R22" i="4"/>
  <c r="R23" i="4"/>
  <c r="R19" i="4"/>
  <c r="R11" i="4"/>
  <c r="R4" i="4"/>
  <c r="R6" i="4"/>
  <c r="R14" i="4"/>
  <c r="R8" i="4"/>
  <c r="R12" i="4"/>
  <c r="R15" i="4"/>
  <c r="R7" i="4"/>
  <c r="R16" i="4"/>
  <c r="R13" i="4"/>
  <c r="R21" i="4"/>
  <c r="R9" i="4"/>
  <c r="R10" i="4"/>
  <c r="R17" i="4"/>
  <c r="R24" i="4"/>
  <c r="R18" i="4"/>
  <c r="R20" i="4"/>
  <c r="R5" i="4"/>
  <c r="R24" i="2"/>
  <c r="R6" i="2"/>
  <c r="R21" i="2"/>
  <c r="R3" i="2"/>
  <c r="Q26" i="2" s="1"/>
  <c r="S26" i="2" s="1"/>
  <c r="R15" i="2"/>
  <c r="R14" i="2"/>
  <c r="R2" i="2"/>
  <c r="R13" i="2"/>
  <c r="R11" i="2"/>
  <c r="R12" i="2"/>
  <c r="R10" i="2"/>
  <c r="R23" i="2"/>
  <c r="R9" i="2"/>
  <c r="Q26" i="4" l="1"/>
  <c r="S26" i="4" s="1"/>
</calcChain>
</file>

<file path=xl/sharedStrings.xml><?xml version="1.0" encoding="utf-8"?>
<sst xmlns="http://schemas.openxmlformats.org/spreadsheetml/2006/main" count="449" uniqueCount="113">
  <si>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</si>
  <si>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</si>
  <si>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</si>
  <si>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</si>
  <si>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</si>
  <si>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</si>
  <si>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</si>
  <si>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</si>
  <si>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</si>
  <si>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</si>
  <si>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</si>
  <si>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</si>
  <si>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</si>
  <si>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</si>
  <si>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</si>
  <si>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</si>
  <si>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</si>
  <si>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</si>
  <si>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</si>
  <si>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</si>
  <si>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</si>
  <si>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</si>
  <si>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</si>
  <si>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</si>
  <si>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</si>
  <si>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</si>
  <si>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</si>
  <si>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06-12-6-09-1001-001</t>
  </si>
  <si>
    <t>3889 W VASSAR</t>
  </si>
  <si>
    <t>WD</t>
  </si>
  <si>
    <t>03-ARM'S LENGTH</t>
  </si>
  <si>
    <t>AG24</t>
  </si>
  <si>
    <t>2.0 STORY</t>
  </si>
  <si>
    <t>Yes</t>
  </si>
  <si>
    <t xml:space="preserve">  /  /    </t>
  </si>
  <si>
    <t>2024 AG ABOVE AVERAGE</t>
  </si>
  <si>
    <t>07-09-2-03-4002-000</t>
  </si>
  <si>
    <t>14454 RAUCHOLZ</t>
  </si>
  <si>
    <t>2024 AG BELOW AVERAGE</t>
  </si>
  <si>
    <t>07-09-2-06-4003-000</t>
  </si>
  <si>
    <t>14784 FOWLER</t>
  </si>
  <si>
    <t>19-MULTI PARCEL ARM'S LENGTH</t>
  </si>
  <si>
    <t>07-09-2-05-3001-000</t>
  </si>
  <si>
    <t>07-09-2-17-1002-000</t>
  </si>
  <si>
    <t>17251 W BRADY</t>
  </si>
  <si>
    <t>08-10-2-23-2002-002</t>
  </si>
  <si>
    <t>14815 BRANT</t>
  </si>
  <si>
    <t>A1233</t>
  </si>
  <si>
    <t>1.5 STORY</t>
  </si>
  <si>
    <t>08-10-2-29-3002-000</t>
  </si>
  <si>
    <t>17714 W BURT</t>
  </si>
  <si>
    <t>1 STORY</t>
  </si>
  <si>
    <t>08-10-2-35-4002-003</t>
  </si>
  <si>
    <t>GARY</t>
  </si>
  <si>
    <t>31-SPLIT IMPROVED</t>
  </si>
  <si>
    <t>09-11-5-19-4016-001</t>
  </si>
  <si>
    <t>1493 E MOORE</t>
  </si>
  <si>
    <t>No</t>
  </si>
  <si>
    <t>2024 AG AVERAGE-TRANSITIONAL</t>
  </si>
  <si>
    <t>09-11-5-21-2003-000</t>
  </si>
  <si>
    <t>5360 FORT</t>
  </si>
  <si>
    <t>09-11-5-22-3002-003</t>
  </si>
  <si>
    <t>44000 RIVERVIEW</t>
  </si>
  <si>
    <t>1.25 STORY</t>
  </si>
  <si>
    <t>09-11-5-26-2005-001</t>
  </si>
  <si>
    <t>5093 RIVERVIEW</t>
  </si>
  <si>
    <t>10-12-5-26-1003-000</t>
  </si>
  <si>
    <t>5635 HOLLAND</t>
  </si>
  <si>
    <t>10-12-5-27-2003-006</t>
  </si>
  <si>
    <t>4000 HOLLAND</t>
  </si>
  <si>
    <t>A4563</t>
  </si>
  <si>
    <t>12-09-1-12-4001-001</t>
  </si>
  <si>
    <t>19158 W BRADY</t>
  </si>
  <si>
    <t>13-09-3-05-4003-000</t>
  </si>
  <si>
    <t>11401 HARRIS</t>
  </si>
  <si>
    <t>1 1/2 STORY</t>
  </si>
  <si>
    <t>2024 AG AVERAGE</t>
  </si>
  <si>
    <t>13-09-3-11-2003-000</t>
  </si>
  <si>
    <t>15301 STUART</t>
  </si>
  <si>
    <t>13-09-3-22-1001-000</t>
  </si>
  <si>
    <t>9277 E PEET</t>
  </si>
  <si>
    <t>14-11-6-05-2002-005</t>
  </si>
  <si>
    <t>MAPLE</t>
  </si>
  <si>
    <t>19-11-1-13-4001-000</t>
  </si>
  <si>
    <t>19160 LAKEFIELD</t>
  </si>
  <si>
    <t>1.75 STORY</t>
  </si>
  <si>
    <t>19-11-1-13-3001-000, 19-11-1-13-4002-000</t>
  </si>
  <si>
    <t>27-10-5-28-2002-008</t>
  </si>
  <si>
    <t>12143 BELL</t>
  </si>
  <si>
    <t>28-12-3-36-3006-000</t>
  </si>
  <si>
    <t>7550 EDERER</t>
  </si>
  <si>
    <t>29-13-3-24-4003-010</t>
  </si>
  <si>
    <t>7102 PIERCE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</si>
  <si>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</si>
  <si>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</si>
  <si>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</si>
  <si>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</si>
  <si>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</si>
  <si>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</si>
  <si>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</si>
  <si>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</si>
  <si>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2024 Saginaw County Agricultural ECF Regional Analysis</t>
  </si>
  <si>
    <t>WITH BRIDGEPORT AT 24AG4, TILLABLE RATE = $5100/AC</t>
  </si>
  <si>
    <t>Parcels Removed as Outliers</t>
  </si>
  <si>
    <t>ORIGINAL STATISTICS</t>
  </si>
  <si>
    <t>Range:</t>
  </si>
  <si>
    <t>Ave - 1.5 STD Dev</t>
  </si>
  <si>
    <t>to</t>
  </si>
  <si>
    <t>Ave + 1.5 STD Dev</t>
  </si>
  <si>
    <t>Calculation for outliers:</t>
  </si>
  <si>
    <t>Final ECF after outliers removed:</t>
  </si>
  <si>
    <t>2024 Ag ECF = 0.81</t>
  </si>
  <si>
    <t>The Agricultural ECF for Saginaw County, 2024-2025 Equalization Cycle will be 0.81.  This factor will be applied to both Agricultural and Residential buildings with the property class of 101 or 102 for study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</si>
</sst>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  <numFmt numFmtId="169" formatCode="_(* #,##0.0000_);_(* \(#,##0.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/>
    <xf numFmtId="0" fontId="4" fillId="3" borderId="0" xfId="0" applyFont="1" applyFill="1"/>
    <xf numFmtId="0" fontId="4" fillId="3" borderId="2" xfId="0" applyFont="1" applyFill="1" applyBorder="1"/>
    <xf numFmtId="6" fontId="3" fillId="2" borderId="0" xfId="0" applyNumberFormat="1" applyFont="1" applyFill="1" applyAlignment="1">
      <alignment horizontal="center"/>
    </xf>
    <xf numFmtId="6" fontId="0" fillId="0" borderId="0" xfId="0" applyNumberFormat="1"/>
    <xf numFmtId="6" fontId="4" fillId="3" borderId="1" xfId="0" applyNumberFormat="1" applyFont="1" applyFill="1" applyBorder="1"/>
    <xf numFmtId="6" fontId="4" fillId="3" borderId="0" xfId="0" applyNumberFormat="1" applyFont="1" applyFill="1"/>
    <xf numFmtId="6" fontId="4" fillId="3" borderId="2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0" fillId="0" borderId="0" xfId="0" applyNumberFormat="1"/>
    <xf numFmtId="164" fontId="4" fillId="3" borderId="1" xfId="0" applyNumberFormat="1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165" fontId="3" fillId="2" borderId="0" xfId="0" applyNumberFormat="1" applyFont="1" applyFill="1" applyAlignment="1">
      <alignment horizontal="center"/>
    </xf>
    <xf numFmtId="165" fontId="0" fillId="0" borderId="0" xfId="0" applyNumberFormat="1"/>
    <xf numFmtId="165" fontId="4" fillId="3" borderId="1" xfId="0" applyNumberFormat="1" applyFont="1" applyFill="1" applyBorder="1"/>
    <xf numFmtId="165" fontId="4" fillId="3" borderId="0" xfId="0" applyNumberFormat="1" applyFont="1" applyFill="1"/>
    <xf numFmtId="165" fontId="4" fillId="3" borderId="2" xfId="0" applyNumberFormat="1" applyFont="1" applyFill="1" applyBorder="1"/>
    <xf numFmtId="166" fontId="3" fillId="2" borderId="0" xfId="0" applyNumberFormat="1" applyFont="1" applyFill="1" applyAlignment="1">
      <alignment horizontal="center"/>
    </xf>
    <xf numFmtId="166" fontId="0" fillId="0" borderId="0" xfId="0" applyNumberFormat="1"/>
    <xf numFmtId="166" fontId="4" fillId="3" borderId="1" xfId="0" applyNumberFormat="1" applyFont="1" applyFill="1" applyBorder="1"/>
    <xf numFmtId="166" fontId="4" fillId="3" borderId="0" xfId="0" applyNumberFormat="1" applyFont="1" applyFill="1"/>
    <xf numFmtId="166" fontId="4" fillId="3" borderId="2" xfId="0" applyNumberFormat="1" applyFont="1" applyFill="1" applyBorder="1"/>
    <xf numFmtId="38" fontId="3" fillId="2" borderId="0" xfId="0" applyNumberFormat="1" applyFont="1" applyFill="1" applyAlignment="1">
      <alignment horizontal="center"/>
    </xf>
    <xf numFmtId="38" fontId="0" fillId="0" borderId="0" xfId="0" applyNumberFormat="1"/>
    <xf numFmtId="38" fontId="4" fillId="3" borderId="1" xfId="0" applyNumberFormat="1" applyFont="1" applyFill="1" applyBorder="1"/>
    <xf numFmtId="38" fontId="4" fillId="3" borderId="0" xfId="0" applyNumberFormat="1" applyFont="1" applyFill="1"/>
    <xf numFmtId="38" fontId="4" fillId="3" borderId="2" xfId="0" applyNumberFormat="1" applyFont="1" applyFill="1" applyBorder="1"/>
    <xf numFmtId="167" fontId="3" fillId="2" borderId="0" xfId="0" applyNumberFormat="1" applyFont="1" applyFill="1" applyAlignment="1">
      <alignment horizontal="center"/>
    </xf>
    <xf numFmtId="167" fontId="0" fillId="0" borderId="0" xfId="0" applyNumberFormat="1"/>
    <xf numFmtId="167" fontId="4" fillId="3" borderId="1" xfId="0" applyNumberFormat="1" applyFont="1" applyFill="1" applyBorder="1"/>
    <xf numFmtId="167" fontId="4" fillId="3" borderId="0" xfId="0" applyNumberFormat="1" applyFont="1" applyFill="1"/>
    <xf numFmtId="167" fontId="4" fillId="3" borderId="2" xfId="0" applyNumberFormat="1" applyFont="1" applyFill="1" applyBorder="1"/>
    <xf numFmtId="49" fontId="3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4" fillId="3" borderId="1" xfId="0" applyNumberFormat="1" applyFont="1" applyFill="1" applyBorder="1" applyAlignment="1">
      <alignment horizontal="right"/>
    </xf>
    <xf numFmtId="49" fontId="4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3" fillId="2" borderId="0" xfId="0" applyNumberFormat="1" applyFont="1" applyFill="1" applyAlignment="1">
      <alignment horizontal="center"/>
    </xf>
    <xf numFmtId="168" fontId="0" fillId="0" borderId="0" xfId="0" applyNumberFormat="1"/>
    <xf numFmtId="168" fontId="4" fillId="3" borderId="1" xfId="0" applyNumberFormat="1" applyFont="1" applyFill="1" applyBorder="1"/>
    <xf numFmtId="168" fontId="4" fillId="3" borderId="0" xfId="0" applyNumberFormat="1" applyFont="1" applyFill="1"/>
    <xf numFmtId="168" fontId="4" fillId="3" borderId="2" xfId="0" applyNumberFormat="1" applyFont="1" applyFill="1" applyBorder="1"/>
    <xf numFmtId="168" fontId="4" fillId="3" borderId="2" xfId="0" applyNumberFormat="1" applyFont="1" applyFill="1" applyBorder="1" applyAlignment="1">
      <alignment horizontal="right"/>
    </xf>
    <xf numFmtId="0" fontId="5" fillId="0" borderId="0" xfId="0" applyFont="1" applyAlignment="1">
      <alignment vertical="top"/>
    </xf>
    <xf numFmtId="0" fontId="6" fillId="4" borderId="0" xfId="0" applyFont="1" applyFill="1"/>
    <xf numFmtId="6" fontId="2" fillId="4" borderId="0" xfId="0" applyNumberFormat="1" applyFont="1" applyFill="1"/>
    <xf numFmtId="0" fontId="0" fillId="4" borderId="0" xfId="0" applyFill="1"/>
    <xf numFmtId="165" fontId="0" fillId="4" borderId="0" xfId="0" applyNumberFormat="1" applyFill="1"/>
    <xf numFmtId="6" fontId="0" fillId="4" borderId="0" xfId="0" applyNumberFormat="1" applyFill="1"/>
    <xf numFmtId="164" fontId="0" fillId="4" borderId="0" xfId="0" applyNumberFormat="1" applyFill="1"/>
    <xf numFmtId="49" fontId="4" fillId="5" borderId="0" xfId="0" applyNumberFormat="1" applyFont="1" applyFill="1" applyAlignment="1">
      <alignment horizontal="right"/>
    </xf>
    <xf numFmtId="6" fontId="0" fillId="5" borderId="0" xfId="0" applyNumberFormat="1" applyFill="1" applyAlignment="1">
      <alignment horizontal="right"/>
    </xf>
    <xf numFmtId="38" fontId="0" fillId="5" borderId="0" xfId="0" applyNumberFormat="1" applyFill="1"/>
    <xf numFmtId="167" fontId="0" fillId="5" borderId="0" xfId="0" applyNumberFormat="1" applyFill="1"/>
    <xf numFmtId="166" fontId="4" fillId="5" borderId="0" xfId="0" applyNumberFormat="1" applyFont="1" applyFill="1"/>
    <xf numFmtId="167" fontId="0" fillId="0" borderId="0" xfId="0" applyNumberFormat="1" applyAlignment="1">
      <alignment horizontal="center"/>
    </xf>
    <xf numFmtId="6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9" fontId="0" fillId="0" borderId="3" xfId="1" applyNumberFormat="1" applyFont="1" applyBorder="1"/>
    <xf numFmtId="167" fontId="0" fillId="0" borderId="3" xfId="0" applyNumberFormat="1" applyBorder="1" applyAlignment="1">
      <alignment horizontal="center"/>
    </xf>
    <xf numFmtId="164" fontId="4" fillId="4" borderId="0" xfId="0" applyNumberFormat="1" applyFont="1" applyFill="1"/>
  </cellXfs>
  <cellStyles count="2">
    <cellStyle name="Comma 2" xfId="1" xr:uid="{6CA48FBA-44D5-4373-A552-CFA38F43F7BE}"/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460DB-63F0-43EC-A020-3CF673FC5E19}">
  <dimension ref="A1:AZ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4" sqref="A24:XFD28"/>
    </sheetView>
  </sheetViews>
  <sheetFormatPr defaultRowHeight="15" x14ac:dyDescent="0.25"/>
  <cols>
    <col min="1" max="1" width="24" customWidth="1"/>
    <col min="2" max="2" width="17.42578125" customWidth="1"/>
    <col min="3" max="3" width="16.7109375" style="17" customWidth="1"/>
    <col min="4" max="4" width="17.7109375" style="7" customWidth="1"/>
    <col min="5" max="5" width="8.7109375" customWidth="1"/>
    <col min="6" max="6" width="21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0.5703125" customWidth="1"/>
    <col min="27" max="27" width="9.5703125" customWidth="1"/>
  </cols>
  <sheetData>
    <row r="1" spans="1:5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x14ac:dyDescent="0.25">
      <c r="A2" t="s">
        <v>27</v>
      </c>
      <c r="B2" t="s">
        <v>28</v>
      </c>
      <c r="C2" s="17">
        <v>44718</v>
      </c>
      <c r="D2" s="7">
        <v>1200000</v>
      </c>
      <c r="E2" t="s">
        <v>29</v>
      </c>
      <c r="F2" t="s">
        <v>30</v>
      </c>
      <c r="G2" s="7">
        <v>1200000</v>
      </c>
      <c r="H2" s="7">
        <v>343500</v>
      </c>
      <c r="I2" s="12">
        <f t="shared" ref="I2:I23" si="0">H2/G2*100</f>
        <v>28.625</v>
      </c>
      <c r="J2" s="7">
        <v>856940</v>
      </c>
      <c r="K2" s="7">
        <v>365681</v>
      </c>
      <c r="L2" s="7">
        <f t="shared" ref="L2:L23" si="1">G2-K2</f>
        <v>834319</v>
      </c>
      <c r="M2" s="7">
        <v>601079.5</v>
      </c>
      <c r="N2" s="22">
        <f t="shared" ref="N2:N23" si="2">L2/M2</f>
        <v>1.3880343615112476</v>
      </c>
      <c r="O2" s="27">
        <v>1896</v>
      </c>
      <c r="P2" s="32">
        <f t="shared" ref="P2:P23" si="3">L2/O2</f>
        <v>440.04166666666669</v>
      </c>
      <c r="Q2" s="37" t="s">
        <v>31</v>
      </c>
      <c r="R2" s="42">
        <f t="shared" ref="R2:R23" si="4">ABS(N$26-N2)*100</f>
        <v>63.522309029335453</v>
      </c>
      <c r="S2" t="s">
        <v>32</v>
      </c>
      <c r="U2" s="7">
        <v>357059</v>
      </c>
      <c r="V2" t="s">
        <v>33</v>
      </c>
      <c r="W2" s="17" t="s">
        <v>34</v>
      </c>
      <c r="Y2" t="s">
        <v>35</v>
      </c>
      <c r="Z2">
        <v>101</v>
      </c>
      <c r="AA2">
        <v>69</v>
      </c>
      <c r="AQ2" s="2"/>
      <c r="AS2" s="2"/>
    </row>
    <row r="3" spans="1:52" x14ac:dyDescent="0.25">
      <c r="A3" t="s">
        <v>36</v>
      </c>
      <c r="B3" t="s">
        <v>37</v>
      </c>
      <c r="C3" s="17">
        <v>45118</v>
      </c>
      <c r="D3" s="7">
        <v>400000</v>
      </c>
      <c r="E3" t="s">
        <v>29</v>
      </c>
      <c r="F3" t="s">
        <v>30</v>
      </c>
      <c r="G3" s="7">
        <v>400000</v>
      </c>
      <c r="H3" s="7">
        <v>121300</v>
      </c>
      <c r="I3" s="12">
        <f t="shared" si="0"/>
        <v>30.325000000000003</v>
      </c>
      <c r="J3" s="7">
        <v>295670</v>
      </c>
      <c r="K3" s="7">
        <v>62577</v>
      </c>
      <c r="L3" s="7">
        <f t="shared" si="1"/>
        <v>337423</v>
      </c>
      <c r="M3" s="7">
        <v>291366.25</v>
      </c>
      <c r="N3" s="22">
        <f t="shared" si="2"/>
        <v>1.15807167096395</v>
      </c>
      <c r="O3" s="27">
        <v>2400</v>
      </c>
      <c r="P3" s="32">
        <f t="shared" si="3"/>
        <v>140.59291666666667</v>
      </c>
      <c r="Q3" s="37" t="s">
        <v>31</v>
      </c>
      <c r="R3" s="42">
        <f t="shared" si="4"/>
        <v>40.526039974605702</v>
      </c>
      <c r="S3">
        <v>0</v>
      </c>
      <c r="U3" s="7">
        <v>60830</v>
      </c>
      <c r="V3" t="s">
        <v>33</v>
      </c>
      <c r="W3" s="17" t="s">
        <v>34</v>
      </c>
      <c r="Y3" t="s">
        <v>38</v>
      </c>
      <c r="Z3">
        <v>101</v>
      </c>
      <c r="AA3">
        <v>80</v>
      </c>
    </row>
    <row r="4" spans="1:52" x14ac:dyDescent="0.25">
      <c r="A4" t="s">
        <v>39</v>
      </c>
      <c r="B4" t="s">
        <v>40</v>
      </c>
      <c r="C4" s="17">
        <v>44895</v>
      </c>
      <c r="D4" s="7">
        <v>273000</v>
      </c>
      <c r="E4" t="s">
        <v>29</v>
      </c>
      <c r="F4" t="s">
        <v>41</v>
      </c>
      <c r="G4" s="7">
        <v>273000</v>
      </c>
      <c r="H4" s="7">
        <v>169200</v>
      </c>
      <c r="I4" s="12">
        <f t="shared" si="0"/>
        <v>61.978021978021978</v>
      </c>
      <c r="J4" s="7">
        <v>348830</v>
      </c>
      <c r="K4" s="7">
        <v>259132</v>
      </c>
      <c r="L4" s="7">
        <f t="shared" si="1"/>
        <v>13868</v>
      </c>
      <c r="M4" s="7">
        <v>112122.5</v>
      </c>
      <c r="N4" s="22">
        <f t="shared" si="2"/>
        <v>0.12368614684831322</v>
      </c>
      <c r="O4" s="27">
        <v>1532</v>
      </c>
      <c r="P4" s="32">
        <f t="shared" si="3"/>
        <v>9.0522193211488258</v>
      </c>
      <c r="Q4" s="37" t="s">
        <v>31</v>
      </c>
      <c r="R4" s="42">
        <f t="shared" si="4"/>
        <v>62.912512436957982</v>
      </c>
      <c r="S4" t="s">
        <v>32</v>
      </c>
      <c r="U4" s="7">
        <v>258758</v>
      </c>
      <c r="V4" t="s">
        <v>33</v>
      </c>
      <c r="W4" s="17">
        <v>45540</v>
      </c>
      <c r="X4" t="s">
        <v>42</v>
      </c>
      <c r="Y4" t="s">
        <v>38</v>
      </c>
      <c r="Z4">
        <v>101</v>
      </c>
      <c r="AA4">
        <v>45</v>
      </c>
    </row>
    <row r="5" spans="1:52" x14ac:dyDescent="0.25">
      <c r="A5" t="s">
        <v>43</v>
      </c>
      <c r="B5" t="s">
        <v>44</v>
      </c>
      <c r="C5" s="17">
        <v>45236</v>
      </c>
      <c r="D5" s="7">
        <v>264000</v>
      </c>
      <c r="E5" t="s">
        <v>29</v>
      </c>
      <c r="F5" t="s">
        <v>30</v>
      </c>
      <c r="G5" s="7">
        <v>264000</v>
      </c>
      <c r="H5" s="7">
        <v>152400</v>
      </c>
      <c r="I5" s="12">
        <f t="shared" si="0"/>
        <v>57.727272727272727</v>
      </c>
      <c r="J5" s="7">
        <v>288147</v>
      </c>
      <c r="K5" s="7">
        <v>155292</v>
      </c>
      <c r="L5" s="7">
        <f t="shared" si="1"/>
        <v>108708</v>
      </c>
      <c r="M5" s="7">
        <v>166068.75</v>
      </c>
      <c r="N5" s="22">
        <f t="shared" si="2"/>
        <v>0.65459636445749125</v>
      </c>
      <c r="O5" s="27">
        <v>1406</v>
      </c>
      <c r="P5" s="32">
        <f t="shared" si="3"/>
        <v>77.317211948790899</v>
      </c>
      <c r="Q5" s="37" t="s">
        <v>31</v>
      </c>
      <c r="R5" s="42">
        <f t="shared" si="4"/>
        <v>9.8214906760401792</v>
      </c>
      <c r="S5">
        <v>0</v>
      </c>
      <c r="U5" s="7">
        <v>155292</v>
      </c>
      <c r="V5" t="s">
        <v>33</v>
      </c>
      <c r="W5" s="17" t="s">
        <v>34</v>
      </c>
      <c r="Y5" t="s">
        <v>38</v>
      </c>
      <c r="Z5">
        <v>101</v>
      </c>
      <c r="AA5">
        <v>50</v>
      </c>
    </row>
    <row r="6" spans="1:52" x14ac:dyDescent="0.25">
      <c r="A6" t="s">
        <v>45</v>
      </c>
      <c r="B6" t="s">
        <v>46</v>
      </c>
      <c r="C6" s="17">
        <v>45034</v>
      </c>
      <c r="D6" s="7">
        <v>328000</v>
      </c>
      <c r="E6" t="s">
        <v>29</v>
      </c>
      <c r="F6" t="s">
        <v>30</v>
      </c>
      <c r="G6" s="7">
        <v>328000</v>
      </c>
      <c r="H6" s="7">
        <v>70300</v>
      </c>
      <c r="I6" s="12">
        <f t="shared" si="0"/>
        <v>21.432926829268293</v>
      </c>
      <c r="J6" s="7">
        <v>235161</v>
      </c>
      <c r="K6" s="7">
        <v>54406</v>
      </c>
      <c r="L6" s="7">
        <f t="shared" si="1"/>
        <v>273594</v>
      </c>
      <c r="M6" s="7">
        <v>212403.0478297591</v>
      </c>
      <c r="N6" s="22">
        <f t="shared" si="2"/>
        <v>1.2880888612261601</v>
      </c>
      <c r="O6" s="27">
        <v>1542</v>
      </c>
      <c r="P6" s="32">
        <f t="shared" si="3"/>
        <v>177.42801556420233</v>
      </c>
      <c r="Q6" s="37" t="s">
        <v>47</v>
      </c>
      <c r="R6" s="42">
        <f t="shared" si="4"/>
        <v>53.527759000826705</v>
      </c>
      <c r="S6" t="s">
        <v>48</v>
      </c>
      <c r="U6" s="7">
        <v>40048</v>
      </c>
      <c r="V6" t="s">
        <v>33</v>
      </c>
      <c r="W6" s="17" t="s">
        <v>34</v>
      </c>
      <c r="Y6" t="s">
        <v>38</v>
      </c>
      <c r="Z6">
        <v>101</v>
      </c>
      <c r="AA6">
        <v>65</v>
      </c>
    </row>
    <row r="7" spans="1:52" x14ac:dyDescent="0.25">
      <c r="A7" t="s">
        <v>49</v>
      </c>
      <c r="B7" t="s">
        <v>50</v>
      </c>
      <c r="C7" s="17">
        <v>45379</v>
      </c>
      <c r="D7" s="7">
        <v>350000</v>
      </c>
      <c r="E7" t="s">
        <v>29</v>
      </c>
      <c r="F7" t="s">
        <v>30</v>
      </c>
      <c r="G7" s="7">
        <v>350000</v>
      </c>
      <c r="H7" s="7">
        <v>163100</v>
      </c>
      <c r="I7" s="12">
        <f t="shared" si="0"/>
        <v>46.6</v>
      </c>
      <c r="J7" s="7">
        <v>370148</v>
      </c>
      <c r="K7" s="7">
        <v>303521</v>
      </c>
      <c r="L7" s="7">
        <f t="shared" si="1"/>
        <v>46479</v>
      </c>
      <c r="M7" s="7">
        <v>83283.75</v>
      </c>
      <c r="N7" s="22">
        <f t="shared" si="2"/>
        <v>0.55808005763429236</v>
      </c>
      <c r="O7" s="27">
        <v>720</v>
      </c>
      <c r="P7" s="32">
        <f t="shared" si="3"/>
        <v>64.55416666666666</v>
      </c>
      <c r="Q7" s="37" t="s">
        <v>31</v>
      </c>
      <c r="R7" s="42">
        <f t="shared" si="4"/>
        <v>19.473121358360068</v>
      </c>
      <c r="S7" t="s">
        <v>51</v>
      </c>
      <c r="U7" s="7">
        <v>301527</v>
      </c>
      <c r="V7" t="s">
        <v>33</v>
      </c>
      <c r="W7" s="17">
        <v>45365</v>
      </c>
      <c r="Y7" t="s">
        <v>38</v>
      </c>
      <c r="Z7">
        <v>101</v>
      </c>
      <c r="AA7">
        <v>49</v>
      </c>
    </row>
    <row r="8" spans="1:52" x14ac:dyDescent="0.25">
      <c r="A8" t="s">
        <v>52</v>
      </c>
      <c r="B8" t="s">
        <v>53</v>
      </c>
      <c r="C8" s="17">
        <v>44988</v>
      </c>
      <c r="D8" s="7">
        <v>80000</v>
      </c>
      <c r="E8" t="s">
        <v>29</v>
      </c>
      <c r="F8" t="s">
        <v>54</v>
      </c>
      <c r="G8" s="7">
        <v>80000</v>
      </c>
      <c r="H8" s="7">
        <v>0</v>
      </c>
      <c r="I8" s="12">
        <f t="shared" si="0"/>
        <v>0</v>
      </c>
      <c r="J8" s="7">
        <v>74460</v>
      </c>
      <c r="K8" s="7">
        <v>11562</v>
      </c>
      <c r="L8" s="7">
        <f t="shared" si="1"/>
        <v>68438</v>
      </c>
      <c r="M8" s="7">
        <v>78622.5</v>
      </c>
      <c r="N8" s="22">
        <f t="shared" si="2"/>
        <v>0.87046328977073995</v>
      </c>
      <c r="O8" s="27">
        <v>6360</v>
      </c>
      <c r="P8" s="32">
        <f t="shared" si="3"/>
        <v>10.760691823899371</v>
      </c>
      <c r="Q8" s="37" t="s">
        <v>31</v>
      </c>
      <c r="R8" s="42">
        <f t="shared" si="4"/>
        <v>11.76520185528469</v>
      </c>
      <c r="U8" s="7">
        <v>11562</v>
      </c>
      <c r="V8" t="s">
        <v>33</v>
      </c>
      <c r="W8" s="17">
        <v>45400</v>
      </c>
      <c r="Y8" t="s">
        <v>38</v>
      </c>
      <c r="Z8">
        <v>101</v>
      </c>
      <c r="AA8">
        <v>0</v>
      </c>
    </row>
    <row r="9" spans="1:52" x14ac:dyDescent="0.25">
      <c r="A9" t="s">
        <v>55</v>
      </c>
      <c r="B9" t="s">
        <v>56</v>
      </c>
      <c r="C9" s="17">
        <v>44956</v>
      </c>
      <c r="D9" s="7">
        <v>150000</v>
      </c>
      <c r="E9" t="s">
        <v>29</v>
      </c>
      <c r="F9" t="s">
        <v>30</v>
      </c>
      <c r="G9" s="7">
        <v>150000</v>
      </c>
      <c r="H9" s="7">
        <v>44100</v>
      </c>
      <c r="I9" s="12">
        <f t="shared" si="0"/>
        <v>29.4</v>
      </c>
      <c r="J9" s="7">
        <v>115854</v>
      </c>
      <c r="K9" s="7">
        <v>9773</v>
      </c>
      <c r="L9" s="7">
        <f t="shared" si="1"/>
        <v>140227</v>
      </c>
      <c r="M9" s="7">
        <v>124654.5234375</v>
      </c>
      <c r="N9" s="22">
        <f t="shared" si="2"/>
        <v>1.124925082003204</v>
      </c>
      <c r="O9" s="27">
        <v>1092</v>
      </c>
      <c r="P9" s="32">
        <f t="shared" si="3"/>
        <v>128.41300366300365</v>
      </c>
      <c r="Q9" s="37" t="s">
        <v>47</v>
      </c>
      <c r="R9" s="42">
        <f t="shared" si="4"/>
        <v>37.21138107853109</v>
      </c>
      <c r="S9">
        <v>0</v>
      </c>
      <c r="U9" s="7">
        <v>5304</v>
      </c>
      <c r="V9" t="s">
        <v>57</v>
      </c>
      <c r="W9" s="17" t="s">
        <v>34</v>
      </c>
      <c r="Y9" t="s">
        <v>58</v>
      </c>
      <c r="Z9">
        <v>101</v>
      </c>
      <c r="AA9">
        <v>64</v>
      </c>
    </row>
    <row r="10" spans="1:52" x14ac:dyDescent="0.25">
      <c r="A10" t="s">
        <v>59</v>
      </c>
      <c r="B10" t="s">
        <v>60</v>
      </c>
      <c r="C10" s="17">
        <v>45244</v>
      </c>
      <c r="D10" s="7">
        <v>200000</v>
      </c>
      <c r="E10" t="s">
        <v>29</v>
      </c>
      <c r="F10" t="s">
        <v>30</v>
      </c>
      <c r="G10" s="7">
        <v>200000</v>
      </c>
      <c r="H10" s="7">
        <v>156600</v>
      </c>
      <c r="I10" s="12">
        <f t="shared" si="0"/>
        <v>78.3</v>
      </c>
      <c r="J10" s="7">
        <v>323326</v>
      </c>
      <c r="K10" s="7">
        <v>147964</v>
      </c>
      <c r="L10" s="7">
        <f t="shared" si="1"/>
        <v>52036</v>
      </c>
      <c r="M10" s="7">
        <v>219202.5</v>
      </c>
      <c r="N10" s="22">
        <f t="shared" si="2"/>
        <v>0.23738780351501465</v>
      </c>
      <c r="O10" s="27">
        <v>3334</v>
      </c>
      <c r="P10" s="32">
        <f t="shared" si="3"/>
        <v>15.607678464307138</v>
      </c>
      <c r="Q10" s="37" t="s">
        <v>31</v>
      </c>
      <c r="R10" s="42">
        <f t="shared" si="4"/>
        <v>51.542346770287836</v>
      </c>
      <c r="S10">
        <v>0</v>
      </c>
      <c r="U10" s="7">
        <v>147433</v>
      </c>
      <c r="V10" t="s">
        <v>33</v>
      </c>
      <c r="W10" s="17" t="s">
        <v>34</v>
      </c>
      <c r="Y10" t="s">
        <v>58</v>
      </c>
      <c r="Z10">
        <v>101</v>
      </c>
      <c r="AA10">
        <v>49</v>
      </c>
    </row>
    <row r="11" spans="1:52" x14ac:dyDescent="0.25">
      <c r="A11" t="s">
        <v>61</v>
      </c>
      <c r="B11" t="s">
        <v>62</v>
      </c>
      <c r="C11" s="17">
        <v>45168</v>
      </c>
      <c r="D11" s="7">
        <v>175000</v>
      </c>
      <c r="E11" t="s">
        <v>29</v>
      </c>
      <c r="F11" t="s">
        <v>30</v>
      </c>
      <c r="G11" s="7">
        <v>175000</v>
      </c>
      <c r="H11" s="7">
        <v>95600</v>
      </c>
      <c r="I11" s="12">
        <f t="shared" si="0"/>
        <v>54.628571428571426</v>
      </c>
      <c r="J11" s="7">
        <v>222221</v>
      </c>
      <c r="K11" s="7">
        <v>128707</v>
      </c>
      <c r="L11" s="7">
        <f t="shared" si="1"/>
        <v>46293</v>
      </c>
      <c r="M11" s="7">
        <v>116892.5</v>
      </c>
      <c r="N11" s="22">
        <f t="shared" si="2"/>
        <v>0.39603054088157924</v>
      </c>
      <c r="O11" s="27">
        <v>852</v>
      </c>
      <c r="P11" s="32">
        <f t="shared" si="3"/>
        <v>54.33450704225352</v>
      </c>
      <c r="Q11" s="37" t="s">
        <v>31</v>
      </c>
      <c r="R11" s="42">
        <f t="shared" si="4"/>
        <v>35.678073033631378</v>
      </c>
      <c r="S11" t="s">
        <v>63</v>
      </c>
      <c r="U11" s="7">
        <v>123177</v>
      </c>
      <c r="V11" t="s">
        <v>33</v>
      </c>
      <c r="W11" s="17" t="s">
        <v>34</v>
      </c>
      <c r="Y11" t="s">
        <v>58</v>
      </c>
      <c r="Z11">
        <v>101</v>
      </c>
      <c r="AA11">
        <v>45</v>
      </c>
    </row>
    <row r="12" spans="1:52" x14ac:dyDescent="0.25">
      <c r="A12" t="s">
        <v>64</v>
      </c>
      <c r="B12" t="s">
        <v>65</v>
      </c>
      <c r="C12" s="17">
        <v>45148</v>
      </c>
      <c r="D12" s="7">
        <v>260000</v>
      </c>
      <c r="E12" t="s">
        <v>29</v>
      </c>
      <c r="F12" t="s">
        <v>30</v>
      </c>
      <c r="G12" s="7">
        <v>260000</v>
      </c>
      <c r="H12" s="7">
        <v>139700</v>
      </c>
      <c r="I12" s="12">
        <f t="shared" si="0"/>
        <v>53.730769230769226</v>
      </c>
      <c r="J12" s="7">
        <v>367579</v>
      </c>
      <c r="K12" s="7">
        <v>140774</v>
      </c>
      <c r="L12" s="7">
        <f t="shared" si="1"/>
        <v>119226</v>
      </c>
      <c r="M12" s="7">
        <v>283506.25</v>
      </c>
      <c r="N12" s="22">
        <f t="shared" si="2"/>
        <v>0.42054099336434381</v>
      </c>
      <c r="O12" s="27">
        <v>2021</v>
      </c>
      <c r="P12" s="32">
        <f t="shared" si="3"/>
        <v>58.993567540821374</v>
      </c>
      <c r="Q12" s="37" t="s">
        <v>31</v>
      </c>
      <c r="R12" s="42">
        <f t="shared" si="4"/>
        <v>33.22702778535492</v>
      </c>
      <c r="S12" t="s">
        <v>63</v>
      </c>
      <c r="U12" s="7">
        <v>134956</v>
      </c>
      <c r="V12" t="s">
        <v>33</v>
      </c>
      <c r="W12" s="17">
        <v>45567</v>
      </c>
      <c r="Y12" t="s">
        <v>58</v>
      </c>
      <c r="Z12">
        <v>101</v>
      </c>
      <c r="AA12">
        <v>85</v>
      </c>
    </row>
    <row r="13" spans="1:52" x14ac:dyDescent="0.25">
      <c r="A13" t="s">
        <v>66</v>
      </c>
      <c r="B13" t="s">
        <v>67</v>
      </c>
      <c r="C13" s="17">
        <v>44659</v>
      </c>
      <c r="D13" s="7">
        <v>515000</v>
      </c>
      <c r="E13" t="s">
        <v>29</v>
      </c>
      <c r="F13" t="s">
        <v>30</v>
      </c>
      <c r="G13" s="7">
        <v>515000</v>
      </c>
      <c r="H13" s="7">
        <v>217300</v>
      </c>
      <c r="I13" s="12">
        <f t="shared" si="0"/>
        <v>42.194174757281559</v>
      </c>
      <c r="J13" s="7">
        <v>521515</v>
      </c>
      <c r="K13" s="7">
        <v>503106</v>
      </c>
      <c r="L13" s="7">
        <f t="shared" si="1"/>
        <v>11894</v>
      </c>
      <c r="M13" s="7">
        <v>23011.25</v>
      </c>
      <c r="N13" s="22">
        <f t="shared" si="2"/>
        <v>0.51687761421044054</v>
      </c>
      <c r="O13" s="27">
        <v>3668</v>
      </c>
      <c r="P13" s="32">
        <f t="shared" si="3"/>
        <v>3.2426390403489642</v>
      </c>
      <c r="Q13" s="37" t="s">
        <v>31</v>
      </c>
      <c r="R13" s="42">
        <f t="shared" si="4"/>
        <v>23.593365700745249</v>
      </c>
      <c r="U13" s="7">
        <v>503106</v>
      </c>
      <c r="V13" t="s">
        <v>33</v>
      </c>
      <c r="W13" s="17" t="s">
        <v>34</v>
      </c>
      <c r="Y13" t="s">
        <v>35</v>
      </c>
      <c r="Z13">
        <v>101</v>
      </c>
      <c r="AA13">
        <v>0</v>
      </c>
    </row>
    <row r="14" spans="1:52" x14ac:dyDescent="0.25">
      <c r="A14" t="s">
        <v>68</v>
      </c>
      <c r="B14" t="s">
        <v>69</v>
      </c>
      <c r="C14" s="17">
        <v>44726</v>
      </c>
      <c r="D14" s="7">
        <v>130000</v>
      </c>
      <c r="E14" t="s">
        <v>29</v>
      </c>
      <c r="F14" t="s">
        <v>30</v>
      </c>
      <c r="G14" s="7">
        <v>130000</v>
      </c>
      <c r="H14" s="7">
        <v>52700</v>
      </c>
      <c r="I14" s="12">
        <f t="shared" si="0"/>
        <v>40.53846153846154</v>
      </c>
      <c r="J14" s="7">
        <v>127333</v>
      </c>
      <c r="K14" s="7">
        <v>126380</v>
      </c>
      <c r="L14" s="7">
        <f t="shared" si="1"/>
        <v>3620</v>
      </c>
      <c r="M14" s="7">
        <v>1868.62745098039</v>
      </c>
      <c r="N14" s="22">
        <f t="shared" si="2"/>
        <v>1.9372507869884596</v>
      </c>
      <c r="O14" s="27">
        <v>1736</v>
      </c>
      <c r="P14" s="32">
        <f t="shared" si="3"/>
        <v>2.085253456221198</v>
      </c>
      <c r="Q14" s="37" t="s">
        <v>70</v>
      </c>
      <c r="R14" s="42">
        <f t="shared" si="4"/>
        <v>118.44395157705665</v>
      </c>
      <c r="U14" s="7">
        <v>126380</v>
      </c>
      <c r="V14" t="s">
        <v>33</v>
      </c>
      <c r="W14" s="17" t="s">
        <v>34</v>
      </c>
      <c r="Y14" t="s">
        <v>35</v>
      </c>
      <c r="Z14">
        <v>101</v>
      </c>
      <c r="AA14">
        <v>0</v>
      </c>
    </row>
    <row r="15" spans="1:52" x14ac:dyDescent="0.25">
      <c r="A15" t="s">
        <v>71</v>
      </c>
      <c r="B15" t="s">
        <v>72</v>
      </c>
      <c r="C15" s="17">
        <v>44764</v>
      </c>
      <c r="D15" s="7">
        <v>290000</v>
      </c>
      <c r="E15" t="s">
        <v>29</v>
      </c>
      <c r="F15" t="s">
        <v>30</v>
      </c>
      <c r="G15" s="7">
        <v>290000</v>
      </c>
      <c r="H15" s="7">
        <v>120400</v>
      </c>
      <c r="I15" s="12">
        <f t="shared" si="0"/>
        <v>41.517241379310342</v>
      </c>
      <c r="J15" s="7">
        <v>268540</v>
      </c>
      <c r="K15" s="7">
        <v>157658</v>
      </c>
      <c r="L15" s="7">
        <f t="shared" si="1"/>
        <v>132342</v>
      </c>
      <c r="M15" s="7">
        <v>138602.5</v>
      </c>
      <c r="N15" s="22">
        <f t="shared" si="2"/>
        <v>0.95483126206237257</v>
      </c>
      <c r="O15" s="27">
        <v>1044</v>
      </c>
      <c r="P15" s="32">
        <f t="shared" si="3"/>
        <v>126.76436781609195</v>
      </c>
      <c r="Q15" s="37" t="s">
        <v>31</v>
      </c>
      <c r="R15" s="42">
        <f t="shared" si="4"/>
        <v>20.201999084447952</v>
      </c>
      <c r="S15">
        <v>0</v>
      </c>
      <c r="U15" s="7">
        <v>154736</v>
      </c>
      <c r="V15" t="s">
        <v>33</v>
      </c>
      <c r="W15" s="17" t="s">
        <v>34</v>
      </c>
      <c r="Y15" t="s">
        <v>38</v>
      </c>
      <c r="Z15">
        <v>101</v>
      </c>
      <c r="AA15">
        <v>64</v>
      </c>
    </row>
    <row r="16" spans="1:52" x14ac:dyDescent="0.25">
      <c r="A16" t="s">
        <v>73</v>
      </c>
      <c r="B16" t="s">
        <v>74</v>
      </c>
      <c r="C16" s="17">
        <v>44813</v>
      </c>
      <c r="D16" s="7">
        <v>225000</v>
      </c>
      <c r="E16" t="s">
        <v>29</v>
      </c>
      <c r="F16" t="s">
        <v>30</v>
      </c>
      <c r="G16" s="7">
        <v>225000</v>
      </c>
      <c r="H16" s="7">
        <v>87000</v>
      </c>
      <c r="I16" s="12">
        <f t="shared" si="0"/>
        <v>38.666666666666664</v>
      </c>
      <c r="J16" s="7">
        <v>263956</v>
      </c>
      <c r="K16" s="7">
        <v>137492</v>
      </c>
      <c r="L16" s="7">
        <f t="shared" si="1"/>
        <v>87508</v>
      </c>
      <c r="M16" s="7">
        <v>158080</v>
      </c>
      <c r="N16" s="22">
        <f t="shared" si="2"/>
        <v>0.55356781376518216</v>
      </c>
      <c r="O16" s="27">
        <v>1368</v>
      </c>
      <c r="P16" s="32">
        <f t="shared" si="3"/>
        <v>63.967836257309941</v>
      </c>
      <c r="Q16" s="37" t="s">
        <v>31</v>
      </c>
      <c r="R16" s="42">
        <f t="shared" si="4"/>
        <v>19.92434574527109</v>
      </c>
      <c r="S16" t="s">
        <v>75</v>
      </c>
      <c r="U16" s="7">
        <v>120900</v>
      </c>
      <c r="V16" t="s">
        <v>33</v>
      </c>
      <c r="W16" s="17" t="s">
        <v>34</v>
      </c>
      <c r="Y16" t="s">
        <v>76</v>
      </c>
      <c r="Z16">
        <v>101</v>
      </c>
      <c r="AA16">
        <v>69</v>
      </c>
    </row>
    <row r="17" spans="1:27" x14ac:dyDescent="0.25">
      <c r="A17" t="s">
        <v>77</v>
      </c>
      <c r="B17" t="s">
        <v>78</v>
      </c>
      <c r="C17" s="17">
        <v>45064</v>
      </c>
      <c r="D17" s="7">
        <v>379373</v>
      </c>
      <c r="E17" t="s">
        <v>29</v>
      </c>
      <c r="F17" t="s">
        <v>30</v>
      </c>
      <c r="G17" s="7">
        <v>379373</v>
      </c>
      <c r="H17" s="7">
        <v>125400</v>
      </c>
      <c r="I17" s="12">
        <f t="shared" si="0"/>
        <v>33.054539990985127</v>
      </c>
      <c r="J17" s="7">
        <v>367907</v>
      </c>
      <c r="K17" s="7">
        <v>219057</v>
      </c>
      <c r="L17" s="7">
        <f t="shared" si="1"/>
        <v>160316</v>
      </c>
      <c r="M17" s="7">
        <v>186062.5</v>
      </c>
      <c r="N17" s="22">
        <f t="shared" si="2"/>
        <v>0.86162445414847166</v>
      </c>
      <c r="O17" s="27">
        <v>1578</v>
      </c>
      <c r="P17" s="32">
        <f t="shared" si="3"/>
        <v>101.59442332065906</v>
      </c>
      <c r="Q17" s="37" t="s">
        <v>31</v>
      </c>
      <c r="R17" s="42">
        <f t="shared" si="4"/>
        <v>10.881318293057863</v>
      </c>
      <c r="S17">
        <v>0</v>
      </c>
      <c r="U17" s="7">
        <v>213404</v>
      </c>
      <c r="V17" t="s">
        <v>33</v>
      </c>
      <c r="W17" s="17">
        <v>45539</v>
      </c>
      <c r="Y17" t="s">
        <v>76</v>
      </c>
      <c r="Z17">
        <v>101</v>
      </c>
      <c r="AA17">
        <v>70</v>
      </c>
    </row>
    <row r="18" spans="1:27" x14ac:dyDescent="0.25">
      <c r="A18" t="s">
        <v>79</v>
      </c>
      <c r="B18" t="s">
        <v>80</v>
      </c>
      <c r="C18" s="17">
        <v>45160</v>
      </c>
      <c r="D18" s="7">
        <v>525000</v>
      </c>
      <c r="E18" t="s">
        <v>29</v>
      </c>
      <c r="F18" t="s">
        <v>30</v>
      </c>
      <c r="G18" s="7">
        <v>525000</v>
      </c>
      <c r="H18" s="7">
        <v>202900</v>
      </c>
      <c r="I18" s="12">
        <f t="shared" si="0"/>
        <v>38.647619047619045</v>
      </c>
      <c r="J18" s="7">
        <v>633820</v>
      </c>
      <c r="K18" s="7">
        <v>208527</v>
      </c>
      <c r="L18" s="7">
        <f t="shared" si="1"/>
        <v>316473</v>
      </c>
      <c r="M18" s="7">
        <v>531616.25</v>
      </c>
      <c r="N18" s="22">
        <f t="shared" si="2"/>
        <v>0.59530347313499166</v>
      </c>
      <c r="O18" s="27">
        <v>3042</v>
      </c>
      <c r="P18" s="32">
        <f t="shared" si="3"/>
        <v>104.034516765286</v>
      </c>
      <c r="Q18" s="37" t="s">
        <v>31</v>
      </c>
      <c r="R18" s="42">
        <f t="shared" si="4"/>
        <v>15.750779808290138</v>
      </c>
      <c r="S18" t="s">
        <v>51</v>
      </c>
      <c r="U18" s="7">
        <v>141632</v>
      </c>
      <c r="V18" t="s">
        <v>33</v>
      </c>
      <c r="W18" s="17">
        <v>45539</v>
      </c>
      <c r="Y18" t="s">
        <v>76</v>
      </c>
      <c r="Z18">
        <v>101</v>
      </c>
      <c r="AA18">
        <v>75</v>
      </c>
    </row>
    <row r="19" spans="1:27" x14ac:dyDescent="0.25">
      <c r="A19" t="s">
        <v>81</v>
      </c>
      <c r="B19" t="s">
        <v>82</v>
      </c>
      <c r="C19" s="17">
        <v>44939</v>
      </c>
      <c r="D19" s="7">
        <v>125001</v>
      </c>
      <c r="E19" t="s">
        <v>29</v>
      </c>
      <c r="F19" t="s">
        <v>30</v>
      </c>
      <c r="G19" s="7">
        <v>125001</v>
      </c>
      <c r="H19" s="7">
        <v>70700</v>
      </c>
      <c r="I19" s="12">
        <f t="shared" si="0"/>
        <v>56.559547523619813</v>
      </c>
      <c r="J19" s="7">
        <v>151816</v>
      </c>
      <c r="K19" s="7">
        <v>128673</v>
      </c>
      <c r="L19" s="7">
        <f t="shared" si="1"/>
        <v>-3672</v>
      </c>
      <c r="M19" s="7">
        <v>28928.75</v>
      </c>
      <c r="N19" s="22">
        <f t="shared" si="2"/>
        <v>-0.12693254979907531</v>
      </c>
      <c r="O19" s="27">
        <v>1920</v>
      </c>
      <c r="P19" s="32">
        <f t="shared" si="3"/>
        <v>-1.9125000000000001</v>
      </c>
      <c r="Q19" s="37" t="s">
        <v>31</v>
      </c>
      <c r="R19" s="42">
        <f t="shared" si="4"/>
        <v>87.974382101696833</v>
      </c>
      <c r="U19" s="7">
        <v>122160</v>
      </c>
      <c r="V19" t="s">
        <v>33</v>
      </c>
      <c r="W19" s="17" t="s">
        <v>34</v>
      </c>
      <c r="Y19" t="s">
        <v>35</v>
      </c>
      <c r="Z19">
        <v>101</v>
      </c>
      <c r="AA19">
        <v>0</v>
      </c>
    </row>
    <row r="20" spans="1:27" x14ac:dyDescent="0.25">
      <c r="A20" t="s">
        <v>83</v>
      </c>
      <c r="B20" t="s">
        <v>84</v>
      </c>
      <c r="C20" s="17">
        <v>45183</v>
      </c>
      <c r="D20" s="7">
        <v>1433217</v>
      </c>
      <c r="E20" t="s">
        <v>29</v>
      </c>
      <c r="F20" t="s">
        <v>41</v>
      </c>
      <c r="G20" s="7">
        <v>1433217</v>
      </c>
      <c r="H20" s="7">
        <v>364300</v>
      </c>
      <c r="I20" s="12">
        <f t="shared" si="0"/>
        <v>25.418342093346645</v>
      </c>
      <c r="J20" s="7">
        <v>1487376</v>
      </c>
      <c r="K20" s="7">
        <v>1320482</v>
      </c>
      <c r="L20" s="7">
        <f t="shared" si="1"/>
        <v>112735</v>
      </c>
      <c r="M20" s="7">
        <v>208617.5</v>
      </c>
      <c r="N20" s="22">
        <f t="shared" si="2"/>
        <v>0.54039090680312052</v>
      </c>
      <c r="O20" s="27">
        <v>1988</v>
      </c>
      <c r="P20" s="32">
        <f t="shared" si="3"/>
        <v>56.70774647887324</v>
      </c>
      <c r="Q20" s="37" t="s">
        <v>31</v>
      </c>
      <c r="R20" s="42">
        <f t="shared" si="4"/>
        <v>21.242036441477254</v>
      </c>
      <c r="S20" t="s">
        <v>85</v>
      </c>
      <c r="U20" s="7">
        <v>1314778</v>
      </c>
      <c r="V20" t="s">
        <v>33</v>
      </c>
      <c r="W20" s="17" t="s">
        <v>34</v>
      </c>
      <c r="X20" t="s">
        <v>86</v>
      </c>
      <c r="Y20" t="s">
        <v>35</v>
      </c>
      <c r="Z20">
        <v>101</v>
      </c>
      <c r="AA20">
        <v>55</v>
      </c>
    </row>
    <row r="21" spans="1:27" x14ac:dyDescent="0.25">
      <c r="A21" t="s">
        <v>87</v>
      </c>
      <c r="B21" t="s">
        <v>88</v>
      </c>
      <c r="C21" s="17">
        <v>44799</v>
      </c>
      <c r="D21" s="7">
        <v>333000</v>
      </c>
      <c r="E21" t="s">
        <v>29</v>
      </c>
      <c r="F21" t="s">
        <v>30</v>
      </c>
      <c r="G21" s="7">
        <v>333000</v>
      </c>
      <c r="H21" s="7">
        <v>67400</v>
      </c>
      <c r="I21" s="12">
        <f t="shared" si="0"/>
        <v>20.24024024024024</v>
      </c>
      <c r="J21" s="7">
        <v>247730</v>
      </c>
      <c r="K21" s="7">
        <v>146546</v>
      </c>
      <c r="L21" s="7">
        <f t="shared" si="1"/>
        <v>186454</v>
      </c>
      <c r="M21" s="7">
        <v>126480</v>
      </c>
      <c r="N21" s="22">
        <f t="shared" si="2"/>
        <v>1.4741777356103731</v>
      </c>
      <c r="O21" s="27">
        <v>1308</v>
      </c>
      <c r="P21" s="32">
        <f t="shared" si="3"/>
        <v>142.54892966360856</v>
      </c>
      <c r="Q21" s="37" t="s">
        <v>31</v>
      </c>
      <c r="R21" s="42">
        <f t="shared" si="4"/>
        <v>72.136646439248011</v>
      </c>
      <c r="S21" t="s">
        <v>48</v>
      </c>
      <c r="U21" s="7">
        <v>141180</v>
      </c>
      <c r="V21" t="s">
        <v>33</v>
      </c>
      <c r="W21" s="17" t="s">
        <v>34</v>
      </c>
      <c r="Y21" t="s">
        <v>76</v>
      </c>
      <c r="Z21">
        <v>101</v>
      </c>
      <c r="AA21">
        <v>68</v>
      </c>
    </row>
    <row r="22" spans="1:27" x14ac:dyDescent="0.25">
      <c r="A22" t="s">
        <v>89</v>
      </c>
      <c r="B22" t="s">
        <v>90</v>
      </c>
      <c r="C22" s="17">
        <v>45174</v>
      </c>
      <c r="D22" s="7">
        <v>230000</v>
      </c>
      <c r="E22" t="s">
        <v>29</v>
      </c>
      <c r="F22" t="s">
        <v>30</v>
      </c>
      <c r="G22" s="7">
        <v>230000</v>
      </c>
      <c r="H22" s="7">
        <v>134200</v>
      </c>
      <c r="I22" s="12">
        <f t="shared" si="0"/>
        <v>58.347826086956523</v>
      </c>
      <c r="J22" s="7">
        <v>297271</v>
      </c>
      <c r="K22" s="7">
        <v>169977</v>
      </c>
      <c r="L22" s="7">
        <f t="shared" si="1"/>
        <v>60023</v>
      </c>
      <c r="M22" s="7">
        <v>159117.5</v>
      </c>
      <c r="N22" s="22">
        <f t="shared" si="2"/>
        <v>0.37722437821107041</v>
      </c>
      <c r="O22" s="27">
        <v>2010</v>
      </c>
      <c r="P22" s="32">
        <f t="shared" si="3"/>
        <v>29.862189054726368</v>
      </c>
      <c r="Q22" s="37" t="s">
        <v>31</v>
      </c>
      <c r="R22" s="42">
        <f t="shared" si="4"/>
        <v>37.558689300682261</v>
      </c>
      <c r="S22">
        <v>0</v>
      </c>
      <c r="U22" s="7">
        <v>165225</v>
      </c>
      <c r="V22" t="s">
        <v>33</v>
      </c>
      <c r="W22" s="17" t="s">
        <v>34</v>
      </c>
      <c r="Y22" t="s">
        <v>35</v>
      </c>
      <c r="Z22">
        <v>101</v>
      </c>
      <c r="AA22">
        <v>60</v>
      </c>
    </row>
    <row r="23" spans="1:27" ht="15.75" thickBot="1" x14ac:dyDescent="0.3">
      <c r="A23" t="s">
        <v>91</v>
      </c>
      <c r="B23" t="s">
        <v>92</v>
      </c>
      <c r="C23" s="17">
        <v>44956</v>
      </c>
      <c r="D23" s="7">
        <v>180000</v>
      </c>
      <c r="E23" t="s">
        <v>29</v>
      </c>
      <c r="F23" t="s">
        <v>30</v>
      </c>
      <c r="G23" s="7">
        <v>180000</v>
      </c>
      <c r="H23" s="7">
        <v>88200</v>
      </c>
      <c r="I23" s="12">
        <f t="shared" si="0"/>
        <v>49</v>
      </c>
      <c r="J23" s="7">
        <v>169161</v>
      </c>
      <c r="K23" s="7">
        <v>131716</v>
      </c>
      <c r="L23" s="7">
        <f t="shared" si="1"/>
        <v>48284</v>
      </c>
      <c r="M23" s="7">
        <v>73421.568627450994</v>
      </c>
      <c r="N23" s="22">
        <f t="shared" si="2"/>
        <v>0.65762691948190666</v>
      </c>
      <c r="O23" s="27">
        <v>6080</v>
      </c>
      <c r="P23" s="32">
        <f t="shared" si="3"/>
        <v>7.9414473684210529</v>
      </c>
      <c r="Q23" s="37" t="s">
        <v>70</v>
      </c>
      <c r="R23" s="42">
        <f t="shared" si="4"/>
        <v>9.5184351735986379</v>
      </c>
      <c r="U23" s="7">
        <v>104370</v>
      </c>
      <c r="V23" t="s">
        <v>57</v>
      </c>
      <c r="W23" s="17" t="s">
        <v>34</v>
      </c>
      <c r="Y23" t="s">
        <v>35</v>
      </c>
      <c r="Z23">
        <v>101</v>
      </c>
      <c r="AA23">
        <v>0</v>
      </c>
    </row>
    <row r="24" spans="1:27" ht="15.75" thickTop="1" x14ac:dyDescent="0.25">
      <c r="A24" s="3"/>
      <c r="B24" s="3"/>
      <c r="C24" s="18" t="s">
        <v>93</v>
      </c>
      <c r="D24" s="8">
        <f>+SUM(D2:D23)</f>
        <v>8045591</v>
      </c>
      <c r="E24" s="3"/>
      <c r="F24" s="3"/>
      <c r="G24" s="8">
        <f>+SUM(G2:G23)</f>
        <v>8045591</v>
      </c>
      <c r="H24" s="8">
        <f>+SUM(H2:H23)</f>
        <v>2986300</v>
      </c>
      <c r="I24" s="13"/>
      <c r="J24" s="8">
        <f>+SUM(J2:J23)</f>
        <v>8034761</v>
      </c>
      <c r="K24" s="8"/>
      <c r="L24" s="8">
        <f>+SUM(L2:L23)</f>
        <v>3156588</v>
      </c>
      <c r="M24" s="8">
        <f>+SUM(M2:M23)</f>
        <v>3925008.5173456906</v>
      </c>
      <c r="N24" s="23"/>
      <c r="O24" s="28"/>
      <c r="P24" s="33">
        <f>AVERAGE(P2:P23)</f>
        <v>82.451477026816974</v>
      </c>
      <c r="Q24" s="38"/>
      <c r="R24" s="43">
        <f>ABS(N26-N25)*100</f>
        <v>5.141322563355855</v>
      </c>
      <c r="S24" s="3"/>
      <c r="T24" s="3"/>
      <c r="U24" s="8"/>
      <c r="V24" s="3"/>
      <c r="W24" s="18"/>
      <c r="X24" s="3"/>
      <c r="Y24" s="3"/>
      <c r="Z24" s="3"/>
      <c r="AA24" s="3"/>
    </row>
    <row r="25" spans="1:27" x14ac:dyDescent="0.25">
      <c r="A25" s="4"/>
      <c r="B25" s="4"/>
      <c r="C25" s="19"/>
      <c r="D25" s="9"/>
      <c r="E25" s="4"/>
      <c r="F25" s="4"/>
      <c r="G25" s="9"/>
      <c r="H25" s="9" t="s">
        <v>94</v>
      </c>
      <c r="I25" s="14">
        <f>H24/G24*100</f>
        <v>37.117223582456525</v>
      </c>
      <c r="J25" s="9"/>
      <c r="K25" s="9"/>
      <c r="L25" s="9"/>
      <c r="M25" s="9" t="s">
        <v>95</v>
      </c>
      <c r="N25" s="24">
        <f>L24/M24</f>
        <v>0.80422449685145159</v>
      </c>
      <c r="O25" s="29"/>
      <c r="P25" s="34" t="s">
        <v>96</v>
      </c>
      <c r="Q25" s="39">
        <f>STDEV(N2:N23)</f>
        <v>0.48885613916902054</v>
      </c>
      <c r="R25" s="44"/>
      <c r="S25" s="4"/>
      <c r="T25" s="4"/>
      <c r="U25" s="9"/>
      <c r="V25" s="4"/>
      <c r="W25" s="19"/>
      <c r="X25" s="4"/>
      <c r="Y25" s="4"/>
      <c r="Z25" s="4"/>
      <c r="AA25" s="4"/>
    </row>
    <row r="26" spans="1:27" x14ac:dyDescent="0.25">
      <c r="A26" s="5"/>
      <c r="B26" s="5"/>
      <c r="C26" s="20"/>
      <c r="D26" s="10"/>
      <c r="E26" s="5"/>
      <c r="F26" s="5"/>
      <c r="G26" s="10"/>
      <c r="H26" s="10" t="s">
        <v>97</v>
      </c>
      <c r="I26" s="15">
        <f>STDEV(I2:I23)</f>
        <v>17.336415986490444</v>
      </c>
      <c r="J26" s="10"/>
      <c r="K26" s="10"/>
      <c r="L26" s="10"/>
      <c r="M26" s="10" t="s">
        <v>98</v>
      </c>
      <c r="N26" s="25">
        <f>AVERAGE(N2:N23)</f>
        <v>0.75281127121789304</v>
      </c>
      <c r="O26" s="30"/>
      <c r="P26" s="35" t="s">
        <v>99</v>
      </c>
      <c r="Q26" s="46">
        <f>AVERAGE(R2:R23)</f>
        <v>38.928782393854</v>
      </c>
      <c r="R26" s="45" t="s">
        <v>100</v>
      </c>
      <c r="S26" s="5">
        <f>+(Q26/N26)</f>
        <v>51.711210873444116</v>
      </c>
      <c r="T26" s="5"/>
      <c r="U26" s="10"/>
      <c r="V26" s="5"/>
      <c r="W26" s="20"/>
      <c r="X26" s="5"/>
      <c r="Y26" s="5"/>
      <c r="Z26" s="5"/>
      <c r="AA26" s="5"/>
    </row>
  </sheetData>
  <conditionalFormatting sqref="A2:AA23">
    <cfRule type="expression" dxfId="5" priority="1" stopIfTrue="1">
      <formula>MOD(ROW(),4)&gt;1</formula>
    </cfRule>
    <cfRule type="expression" dxfId="4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1A49D-16FF-4BD7-A31D-E74980DE0306}">
  <dimension ref="A1:AZ3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9" sqref="N9"/>
    </sheetView>
  </sheetViews>
  <sheetFormatPr defaultRowHeight="15" x14ac:dyDescent="0.25"/>
  <cols>
    <col min="1" max="1" width="29" customWidth="1"/>
    <col min="2" max="2" width="17.42578125" customWidth="1"/>
    <col min="3" max="3" width="16.7109375" style="17" customWidth="1"/>
    <col min="4" max="4" width="17.7109375" style="7" customWidth="1"/>
    <col min="5" max="5" width="8.7109375" customWidth="1"/>
    <col min="6" max="6" width="21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0.5703125" customWidth="1"/>
    <col min="27" max="27" width="9.5703125" customWidth="1"/>
  </cols>
  <sheetData>
    <row r="1" spans="1:52" ht="21" x14ac:dyDescent="0.25">
      <c r="A1" s="47" t="s">
        <v>101</v>
      </c>
      <c r="C1"/>
      <c r="D1"/>
    </row>
    <row r="2" spans="1:52" ht="15.75" x14ac:dyDescent="0.25">
      <c r="A2" s="48" t="s">
        <v>111</v>
      </c>
      <c r="B2" t="s">
        <v>102</v>
      </c>
      <c r="C2"/>
      <c r="D2"/>
    </row>
    <row r="3" spans="1:52" x14ac:dyDescent="0.25">
      <c r="A3" s="1" t="s">
        <v>0</v>
      </c>
      <c r="B3" s="1" t="s">
        <v>1</v>
      </c>
      <c r="C3" s="16" t="s">
        <v>2</v>
      </c>
      <c r="D3" s="6" t="s">
        <v>3</v>
      </c>
      <c r="E3" s="1" t="s">
        <v>4</v>
      </c>
      <c r="F3" s="1" t="s">
        <v>5</v>
      </c>
      <c r="G3" s="6" t="s">
        <v>6</v>
      </c>
      <c r="H3" s="6" t="s">
        <v>7</v>
      </c>
      <c r="I3" s="11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21" t="s">
        <v>13</v>
      </c>
      <c r="O3" s="26" t="s">
        <v>14</v>
      </c>
      <c r="P3" s="31" t="s">
        <v>15</v>
      </c>
      <c r="Q3" s="36" t="s">
        <v>16</v>
      </c>
      <c r="R3" s="41" t="s">
        <v>17</v>
      </c>
      <c r="S3" s="1" t="s">
        <v>18</v>
      </c>
      <c r="T3" s="1" t="s">
        <v>19</v>
      </c>
      <c r="U3" s="6" t="s">
        <v>20</v>
      </c>
      <c r="V3" s="1" t="s">
        <v>21</v>
      </c>
      <c r="W3" s="16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t="s">
        <v>39</v>
      </c>
      <c r="B4" t="s">
        <v>40</v>
      </c>
      <c r="C4" s="17">
        <v>44895</v>
      </c>
      <c r="D4" s="7">
        <v>273000</v>
      </c>
      <c r="E4" t="s">
        <v>29</v>
      </c>
      <c r="F4" t="s">
        <v>41</v>
      </c>
      <c r="G4" s="7">
        <v>273000</v>
      </c>
      <c r="H4" s="7">
        <v>169200</v>
      </c>
      <c r="I4" s="12">
        <f t="shared" ref="I4:I23" si="0">H4/G4*100</f>
        <v>61.978021978021978</v>
      </c>
      <c r="J4" s="7">
        <v>348830</v>
      </c>
      <c r="K4" s="7">
        <v>259132</v>
      </c>
      <c r="L4" s="7">
        <f t="shared" ref="L4:L23" si="1">G4-K4</f>
        <v>13868</v>
      </c>
      <c r="M4" s="7">
        <v>112122.5</v>
      </c>
      <c r="N4" s="22">
        <f t="shared" ref="N4:N23" si="2">L4/M4</f>
        <v>0.12368614684831322</v>
      </c>
      <c r="O4" s="27">
        <v>1532</v>
      </c>
      <c r="P4" s="32">
        <f t="shared" ref="P4:P23" si="3">L4/O4</f>
        <v>9.0522193211488258</v>
      </c>
      <c r="Q4" s="37" t="s">
        <v>31</v>
      </c>
      <c r="R4" s="42">
        <f t="shared" ref="R4:R23" si="4">ABS(N$26-N4)*100</f>
        <v>61.389033963190009</v>
      </c>
      <c r="S4" t="s">
        <v>32</v>
      </c>
      <c r="U4" s="7">
        <v>258758</v>
      </c>
      <c r="V4" t="s">
        <v>33</v>
      </c>
      <c r="W4" s="17">
        <v>45540</v>
      </c>
      <c r="X4" t="s">
        <v>42</v>
      </c>
      <c r="Y4" t="s">
        <v>38</v>
      </c>
      <c r="Z4">
        <v>101</v>
      </c>
      <c r="AA4">
        <v>45</v>
      </c>
    </row>
    <row r="5" spans="1:52" x14ac:dyDescent="0.25">
      <c r="A5" t="s">
        <v>59</v>
      </c>
      <c r="B5" t="s">
        <v>60</v>
      </c>
      <c r="C5" s="17">
        <v>45244</v>
      </c>
      <c r="D5" s="7">
        <v>200000</v>
      </c>
      <c r="E5" t="s">
        <v>29</v>
      </c>
      <c r="F5" t="s">
        <v>30</v>
      </c>
      <c r="G5" s="7">
        <v>200000</v>
      </c>
      <c r="H5" s="7">
        <v>156600</v>
      </c>
      <c r="I5" s="12">
        <f t="shared" si="0"/>
        <v>78.3</v>
      </c>
      <c r="J5" s="7">
        <v>323326</v>
      </c>
      <c r="K5" s="7">
        <v>147964</v>
      </c>
      <c r="L5" s="7">
        <f t="shared" si="1"/>
        <v>52036</v>
      </c>
      <c r="M5" s="7">
        <v>219202.5</v>
      </c>
      <c r="N5" s="22">
        <f t="shared" si="2"/>
        <v>0.23738780351501465</v>
      </c>
      <c r="O5" s="27">
        <v>3334</v>
      </c>
      <c r="P5" s="32">
        <f t="shared" si="3"/>
        <v>15.607678464307138</v>
      </c>
      <c r="Q5" s="37" t="s">
        <v>31</v>
      </c>
      <c r="R5" s="42">
        <f t="shared" si="4"/>
        <v>50.018868296519869</v>
      </c>
      <c r="S5">
        <v>0</v>
      </c>
      <c r="U5" s="7">
        <v>147433</v>
      </c>
      <c r="V5" t="s">
        <v>33</v>
      </c>
      <c r="W5" s="17" t="s">
        <v>34</v>
      </c>
      <c r="Y5" t="s">
        <v>58</v>
      </c>
      <c r="Z5">
        <v>101</v>
      </c>
      <c r="AA5">
        <v>49</v>
      </c>
    </row>
    <row r="6" spans="1:52" x14ac:dyDescent="0.25">
      <c r="A6" t="s">
        <v>89</v>
      </c>
      <c r="B6" t="s">
        <v>90</v>
      </c>
      <c r="C6" s="17">
        <v>45174</v>
      </c>
      <c r="D6" s="7">
        <v>230000</v>
      </c>
      <c r="E6" t="s">
        <v>29</v>
      </c>
      <c r="F6" t="s">
        <v>30</v>
      </c>
      <c r="G6" s="7">
        <v>230000</v>
      </c>
      <c r="H6" s="7">
        <v>134200</v>
      </c>
      <c r="I6" s="12">
        <f t="shared" si="0"/>
        <v>58.347826086956523</v>
      </c>
      <c r="J6" s="7">
        <v>297271</v>
      </c>
      <c r="K6" s="7">
        <v>169977</v>
      </c>
      <c r="L6" s="7">
        <f t="shared" si="1"/>
        <v>60023</v>
      </c>
      <c r="M6" s="7">
        <v>159117.5</v>
      </c>
      <c r="N6" s="22">
        <f t="shared" si="2"/>
        <v>0.37722437821107041</v>
      </c>
      <c r="O6" s="27">
        <v>2010</v>
      </c>
      <c r="P6" s="32">
        <f t="shared" si="3"/>
        <v>29.862189054726368</v>
      </c>
      <c r="Q6" s="37" t="s">
        <v>31</v>
      </c>
      <c r="R6" s="42">
        <f t="shared" si="4"/>
        <v>36.035210826914295</v>
      </c>
      <c r="S6">
        <v>0</v>
      </c>
      <c r="U6" s="7">
        <v>165225</v>
      </c>
      <c r="V6" t="s">
        <v>33</v>
      </c>
      <c r="W6" s="17" t="s">
        <v>34</v>
      </c>
      <c r="Y6" t="s">
        <v>35</v>
      </c>
      <c r="Z6">
        <v>101</v>
      </c>
      <c r="AA6">
        <v>60</v>
      </c>
    </row>
    <row r="7" spans="1:52" x14ac:dyDescent="0.25">
      <c r="A7" t="s">
        <v>61</v>
      </c>
      <c r="B7" t="s">
        <v>62</v>
      </c>
      <c r="C7" s="17">
        <v>45168</v>
      </c>
      <c r="D7" s="7">
        <v>175000</v>
      </c>
      <c r="E7" t="s">
        <v>29</v>
      </c>
      <c r="F7" t="s">
        <v>30</v>
      </c>
      <c r="G7" s="7">
        <v>175000</v>
      </c>
      <c r="H7" s="7">
        <v>95600</v>
      </c>
      <c r="I7" s="12">
        <f t="shared" si="0"/>
        <v>54.628571428571426</v>
      </c>
      <c r="J7" s="7">
        <v>222221</v>
      </c>
      <c r="K7" s="7">
        <v>128707</v>
      </c>
      <c r="L7" s="7">
        <f t="shared" si="1"/>
        <v>46293</v>
      </c>
      <c r="M7" s="7">
        <v>116892.5</v>
      </c>
      <c r="N7" s="22">
        <f t="shared" si="2"/>
        <v>0.39603054088157924</v>
      </c>
      <c r="O7" s="27">
        <v>852</v>
      </c>
      <c r="P7" s="32">
        <f t="shared" si="3"/>
        <v>54.33450704225352</v>
      </c>
      <c r="Q7" s="37" t="s">
        <v>31</v>
      </c>
      <c r="R7" s="42">
        <f t="shared" si="4"/>
        <v>34.154594559863412</v>
      </c>
      <c r="S7" t="s">
        <v>63</v>
      </c>
      <c r="U7" s="7">
        <v>123177</v>
      </c>
      <c r="V7" t="s">
        <v>33</v>
      </c>
      <c r="W7" s="17" t="s">
        <v>34</v>
      </c>
      <c r="Y7" t="s">
        <v>58</v>
      </c>
      <c r="Z7">
        <v>101</v>
      </c>
      <c r="AA7">
        <v>45</v>
      </c>
    </row>
    <row r="8" spans="1:52" x14ac:dyDescent="0.25">
      <c r="A8" t="s">
        <v>64</v>
      </c>
      <c r="B8" t="s">
        <v>65</v>
      </c>
      <c r="C8" s="17">
        <v>45148</v>
      </c>
      <c r="D8" s="7">
        <v>260000</v>
      </c>
      <c r="E8" t="s">
        <v>29</v>
      </c>
      <c r="F8" t="s">
        <v>30</v>
      </c>
      <c r="G8" s="7">
        <v>260000</v>
      </c>
      <c r="H8" s="7">
        <v>139700</v>
      </c>
      <c r="I8" s="12">
        <f t="shared" si="0"/>
        <v>53.730769230769226</v>
      </c>
      <c r="J8" s="7">
        <v>367579</v>
      </c>
      <c r="K8" s="7">
        <v>140774</v>
      </c>
      <c r="L8" s="7">
        <f t="shared" si="1"/>
        <v>119226</v>
      </c>
      <c r="M8" s="7">
        <v>283506.25</v>
      </c>
      <c r="N8" s="22">
        <f t="shared" si="2"/>
        <v>0.42054099336434381</v>
      </c>
      <c r="O8" s="27">
        <v>2021</v>
      </c>
      <c r="P8" s="32">
        <f t="shared" si="3"/>
        <v>58.993567540821374</v>
      </c>
      <c r="Q8" s="37" t="s">
        <v>31</v>
      </c>
      <c r="R8" s="42">
        <f t="shared" si="4"/>
        <v>31.703549311586954</v>
      </c>
      <c r="S8" t="s">
        <v>63</v>
      </c>
      <c r="U8" s="7">
        <v>134956</v>
      </c>
      <c r="V8" t="s">
        <v>33</v>
      </c>
      <c r="W8" s="17">
        <v>45567</v>
      </c>
      <c r="Y8" t="s">
        <v>58</v>
      </c>
      <c r="Z8">
        <v>101</v>
      </c>
      <c r="AA8">
        <v>85</v>
      </c>
    </row>
    <row r="9" spans="1:52" x14ac:dyDescent="0.25">
      <c r="A9" t="s">
        <v>66</v>
      </c>
      <c r="B9" t="s">
        <v>67</v>
      </c>
      <c r="C9" s="17">
        <v>44659</v>
      </c>
      <c r="D9" s="7">
        <v>515000</v>
      </c>
      <c r="E9" t="s">
        <v>29</v>
      </c>
      <c r="F9" t="s">
        <v>30</v>
      </c>
      <c r="G9" s="7">
        <v>515000</v>
      </c>
      <c r="H9" s="7">
        <v>217300</v>
      </c>
      <c r="I9" s="12">
        <f t="shared" si="0"/>
        <v>42.194174757281559</v>
      </c>
      <c r="J9" s="7">
        <v>521515</v>
      </c>
      <c r="K9" s="7">
        <v>503106</v>
      </c>
      <c r="L9" s="7">
        <f t="shared" si="1"/>
        <v>11894</v>
      </c>
      <c r="M9" s="7">
        <v>23011.25</v>
      </c>
      <c r="N9" s="22">
        <f t="shared" si="2"/>
        <v>0.51687761421044054</v>
      </c>
      <c r="O9" s="27">
        <v>3668</v>
      </c>
      <c r="P9" s="32">
        <f t="shared" si="3"/>
        <v>3.2426390403489642</v>
      </c>
      <c r="Q9" s="37" t="s">
        <v>31</v>
      </c>
      <c r="R9" s="42">
        <f t="shared" si="4"/>
        <v>22.069887226977279</v>
      </c>
      <c r="U9" s="7">
        <v>503106</v>
      </c>
      <c r="V9" t="s">
        <v>33</v>
      </c>
      <c r="W9" s="17" t="s">
        <v>34</v>
      </c>
      <c r="Y9" t="s">
        <v>35</v>
      </c>
      <c r="Z9">
        <v>101</v>
      </c>
      <c r="AA9">
        <v>0</v>
      </c>
    </row>
    <row r="10" spans="1:52" x14ac:dyDescent="0.25">
      <c r="A10" t="s">
        <v>83</v>
      </c>
      <c r="B10" t="s">
        <v>84</v>
      </c>
      <c r="C10" s="17">
        <v>45183</v>
      </c>
      <c r="D10" s="7">
        <v>1433217</v>
      </c>
      <c r="E10" t="s">
        <v>29</v>
      </c>
      <c r="F10" t="s">
        <v>41</v>
      </c>
      <c r="G10" s="7">
        <v>1433217</v>
      </c>
      <c r="H10" s="7">
        <v>364300</v>
      </c>
      <c r="I10" s="12">
        <f t="shared" si="0"/>
        <v>25.418342093346645</v>
      </c>
      <c r="J10" s="7">
        <v>1487376</v>
      </c>
      <c r="K10" s="7">
        <v>1320482</v>
      </c>
      <c r="L10" s="7">
        <f t="shared" si="1"/>
        <v>112735</v>
      </c>
      <c r="M10" s="7">
        <v>208617.5</v>
      </c>
      <c r="N10" s="22">
        <f t="shared" si="2"/>
        <v>0.54039090680312052</v>
      </c>
      <c r="O10" s="27">
        <v>1988</v>
      </c>
      <c r="P10" s="32">
        <f t="shared" si="3"/>
        <v>56.70774647887324</v>
      </c>
      <c r="Q10" s="37" t="s">
        <v>31</v>
      </c>
      <c r="R10" s="42">
        <f t="shared" si="4"/>
        <v>19.718557967709284</v>
      </c>
      <c r="S10" t="s">
        <v>85</v>
      </c>
      <c r="U10" s="7">
        <v>1314778</v>
      </c>
      <c r="V10" t="s">
        <v>33</v>
      </c>
      <c r="W10" s="17" t="s">
        <v>34</v>
      </c>
      <c r="X10" t="s">
        <v>86</v>
      </c>
      <c r="Y10" t="s">
        <v>35</v>
      </c>
      <c r="Z10">
        <v>101</v>
      </c>
      <c r="AA10">
        <v>55</v>
      </c>
    </row>
    <row r="11" spans="1:52" x14ac:dyDescent="0.25">
      <c r="A11" t="s">
        <v>73</v>
      </c>
      <c r="B11" t="s">
        <v>74</v>
      </c>
      <c r="C11" s="17">
        <v>44813</v>
      </c>
      <c r="D11" s="7">
        <v>225000</v>
      </c>
      <c r="E11" t="s">
        <v>29</v>
      </c>
      <c r="F11" t="s">
        <v>30</v>
      </c>
      <c r="G11" s="7">
        <v>225000</v>
      </c>
      <c r="H11" s="7">
        <v>87000</v>
      </c>
      <c r="I11" s="12">
        <f t="shared" si="0"/>
        <v>38.666666666666664</v>
      </c>
      <c r="J11" s="7">
        <v>263956</v>
      </c>
      <c r="K11" s="7">
        <v>137492</v>
      </c>
      <c r="L11" s="7">
        <f t="shared" si="1"/>
        <v>87508</v>
      </c>
      <c r="M11" s="7">
        <v>158080</v>
      </c>
      <c r="N11" s="22">
        <f t="shared" si="2"/>
        <v>0.55356781376518216</v>
      </c>
      <c r="O11" s="27">
        <v>1368</v>
      </c>
      <c r="P11" s="32">
        <f t="shared" si="3"/>
        <v>63.967836257309941</v>
      </c>
      <c r="Q11" s="37" t="s">
        <v>31</v>
      </c>
      <c r="R11" s="42">
        <f t="shared" si="4"/>
        <v>18.400867271503117</v>
      </c>
      <c r="S11" t="s">
        <v>75</v>
      </c>
      <c r="U11" s="7">
        <v>120900</v>
      </c>
      <c r="V11" t="s">
        <v>33</v>
      </c>
      <c r="W11" s="17" t="s">
        <v>34</v>
      </c>
      <c r="Y11" t="s">
        <v>76</v>
      </c>
      <c r="Z11">
        <v>101</v>
      </c>
      <c r="AA11">
        <v>69</v>
      </c>
    </row>
    <row r="12" spans="1:52" x14ac:dyDescent="0.25">
      <c r="A12" t="s">
        <v>49</v>
      </c>
      <c r="B12" t="s">
        <v>50</v>
      </c>
      <c r="C12" s="17">
        <v>45379</v>
      </c>
      <c r="D12" s="7">
        <v>350000</v>
      </c>
      <c r="E12" t="s">
        <v>29</v>
      </c>
      <c r="F12" t="s">
        <v>30</v>
      </c>
      <c r="G12" s="7">
        <v>350000</v>
      </c>
      <c r="H12" s="7">
        <v>163100</v>
      </c>
      <c r="I12" s="12">
        <f t="shared" si="0"/>
        <v>46.6</v>
      </c>
      <c r="J12" s="7">
        <v>370148</v>
      </c>
      <c r="K12" s="7">
        <v>303521</v>
      </c>
      <c r="L12" s="7">
        <f t="shared" si="1"/>
        <v>46479</v>
      </c>
      <c r="M12" s="7">
        <v>83283.75</v>
      </c>
      <c r="N12" s="22">
        <f t="shared" si="2"/>
        <v>0.55808005763429236</v>
      </c>
      <c r="O12" s="27">
        <v>720</v>
      </c>
      <c r="P12" s="32">
        <f t="shared" si="3"/>
        <v>64.55416666666666</v>
      </c>
      <c r="Q12" s="37" t="s">
        <v>31</v>
      </c>
      <c r="R12" s="42">
        <f t="shared" si="4"/>
        <v>17.949642884592098</v>
      </c>
      <c r="S12" t="s">
        <v>51</v>
      </c>
      <c r="U12" s="7">
        <v>301527</v>
      </c>
      <c r="V12" t="s">
        <v>33</v>
      </c>
      <c r="W12" s="17">
        <v>45365</v>
      </c>
      <c r="Y12" t="s">
        <v>38</v>
      </c>
      <c r="Z12">
        <v>101</v>
      </c>
      <c r="AA12">
        <v>49</v>
      </c>
    </row>
    <row r="13" spans="1:52" x14ac:dyDescent="0.25">
      <c r="A13" t="s">
        <v>79</v>
      </c>
      <c r="B13" t="s">
        <v>80</v>
      </c>
      <c r="C13" s="17">
        <v>45160</v>
      </c>
      <c r="D13" s="7">
        <v>525000</v>
      </c>
      <c r="E13" t="s">
        <v>29</v>
      </c>
      <c r="F13" t="s">
        <v>30</v>
      </c>
      <c r="G13" s="7">
        <v>525000</v>
      </c>
      <c r="H13" s="7">
        <v>202900</v>
      </c>
      <c r="I13" s="12">
        <f t="shared" si="0"/>
        <v>38.647619047619045</v>
      </c>
      <c r="J13" s="7">
        <v>633820</v>
      </c>
      <c r="K13" s="7">
        <v>208527</v>
      </c>
      <c r="L13" s="7">
        <f t="shared" si="1"/>
        <v>316473</v>
      </c>
      <c r="M13" s="7">
        <v>531616.25</v>
      </c>
      <c r="N13" s="22">
        <f t="shared" si="2"/>
        <v>0.59530347313499166</v>
      </c>
      <c r="O13" s="27">
        <v>3042</v>
      </c>
      <c r="P13" s="32">
        <f t="shared" si="3"/>
        <v>104.034516765286</v>
      </c>
      <c r="Q13" s="37" t="s">
        <v>31</v>
      </c>
      <c r="R13" s="42">
        <f t="shared" si="4"/>
        <v>14.227301334522169</v>
      </c>
      <c r="S13" t="s">
        <v>51</v>
      </c>
      <c r="U13" s="7">
        <v>141632</v>
      </c>
      <c r="V13" t="s">
        <v>33</v>
      </c>
      <c r="W13" s="17">
        <v>45539</v>
      </c>
      <c r="Y13" t="s">
        <v>76</v>
      </c>
      <c r="Z13">
        <v>101</v>
      </c>
      <c r="AA13">
        <v>75</v>
      </c>
    </row>
    <row r="14" spans="1:52" x14ac:dyDescent="0.25">
      <c r="A14" t="s">
        <v>43</v>
      </c>
      <c r="B14" t="s">
        <v>44</v>
      </c>
      <c r="C14" s="17">
        <v>45236</v>
      </c>
      <c r="D14" s="7">
        <v>264000</v>
      </c>
      <c r="E14" t="s">
        <v>29</v>
      </c>
      <c r="F14" t="s">
        <v>30</v>
      </c>
      <c r="G14" s="7">
        <v>264000</v>
      </c>
      <c r="H14" s="7">
        <v>152400</v>
      </c>
      <c r="I14" s="12">
        <f t="shared" si="0"/>
        <v>57.727272727272727</v>
      </c>
      <c r="J14" s="7">
        <v>288147</v>
      </c>
      <c r="K14" s="7">
        <v>155292</v>
      </c>
      <c r="L14" s="7">
        <f t="shared" si="1"/>
        <v>108708</v>
      </c>
      <c r="M14" s="7">
        <v>166068.75</v>
      </c>
      <c r="N14" s="22">
        <f t="shared" si="2"/>
        <v>0.65459636445749125</v>
      </c>
      <c r="O14" s="27">
        <v>1406</v>
      </c>
      <c r="P14" s="32">
        <f t="shared" si="3"/>
        <v>77.317211948790899</v>
      </c>
      <c r="Q14" s="37" t="s">
        <v>31</v>
      </c>
      <c r="R14" s="42">
        <f t="shared" si="4"/>
        <v>8.2980122022722096</v>
      </c>
      <c r="S14">
        <v>0</v>
      </c>
      <c r="U14" s="7">
        <v>155292</v>
      </c>
      <c r="V14" t="s">
        <v>33</v>
      </c>
      <c r="W14" s="17" t="s">
        <v>34</v>
      </c>
      <c r="Y14" t="s">
        <v>38</v>
      </c>
      <c r="Z14">
        <v>101</v>
      </c>
      <c r="AA14">
        <v>50</v>
      </c>
    </row>
    <row r="15" spans="1:52" x14ac:dyDescent="0.25">
      <c r="A15" t="s">
        <v>91</v>
      </c>
      <c r="B15" t="s">
        <v>92</v>
      </c>
      <c r="C15" s="17">
        <v>44956</v>
      </c>
      <c r="D15" s="7">
        <v>180000</v>
      </c>
      <c r="E15" t="s">
        <v>29</v>
      </c>
      <c r="F15" t="s">
        <v>30</v>
      </c>
      <c r="G15" s="7">
        <v>180000</v>
      </c>
      <c r="H15" s="7">
        <v>88200</v>
      </c>
      <c r="I15" s="12">
        <f t="shared" si="0"/>
        <v>49</v>
      </c>
      <c r="J15" s="7">
        <v>169161</v>
      </c>
      <c r="K15" s="7">
        <v>131716</v>
      </c>
      <c r="L15" s="7">
        <f t="shared" si="1"/>
        <v>48284</v>
      </c>
      <c r="M15" s="7">
        <v>73421.568627450994</v>
      </c>
      <c r="N15" s="22">
        <f t="shared" si="2"/>
        <v>0.65762691948190666</v>
      </c>
      <c r="O15" s="27">
        <v>6080</v>
      </c>
      <c r="P15" s="32">
        <f t="shared" si="3"/>
        <v>7.9414473684210529</v>
      </c>
      <c r="Q15" s="37" t="s">
        <v>70</v>
      </c>
      <c r="R15" s="42">
        <f t="shared" si="4"/>
        <v>7.9949566998306683</v>
      </c>
      <c r="U15" s="7">
        <v>104370</v>
      </c>
      <c r="V15" t="s">
        <v>57</v>
      </c>
      <c r="W15" s="17" t="s">
        <v>34</v>
      </c>
      <c r="Y15" t="s">
        <v>35</v>
      </c>
      <c r="Z15">
        <v>101</v>
      </c>
      <c r="AA15">
        <v>0</v>
      </c>
    </row>
    <row r="16" spans="1:52" x14ac:dyDescent="0.25">
      <c r="A16" t="s">
        <v>77</v>
      </c>
      <c r="B16" t="s">
        <v>78</v>
      </c>
      <c r="C16" s="17">
        <v>45064</v>
      </c>
      <c r="D16" s="7">
        <v>379373</v>
      </c>
      <c r="E16" t="s">
        <v>29</v>
      </c>
      <c r="F16" t="s">
        <v>30</v>
      </c>
      <c r="G16" s="7">
        <v>379373</v>
      </c>
      <c r="H16" s="7">
        <v>125400</v>
      </c>
      <c r="I16" s="12">
        <f t="shared" si="0"/>
        <v>33.054539990985127</v>
      </c>
      <c r="J16" s="7">
        <v>367907</v>
      </c>
      <c r="K16" s="7">
        <v>219057</v>
      </c>
      <c r="L16" s="7">
        <f t="shared" si="1"/>
        <v>160316</v>
      </c>
      <c r="M16" s="7">
        <v>186062.5</v>
      </c>
      <c r="N16" s="22">
        <f t="shared" si="2"/>
        <v>0.86162445414847166</v>
      </c>
      <c r="O16" s="27">
        <v>1578</v>
      </c>
      <c r="P16" s="32">
        <f t="shared" si="3"/>
        <v>101.59442332065906</v>
      </c>
      <c r="Q16" s="37" t="s">
        <v>31</v>
      </c>
      <c r="R16" s="42">
        <f t="shared" si="4"/>
        <v>12.404796766825832</v>
      </c>
      <c r="S16">
        <v>0</v>
      </c>
      <c r="U16" s="7">
        <v>213404</v>
      </c>
      <c r="V16" t="s">
        <v>33</v>
      </c>
      <c r="W16" s="17">
        <v>45539</v>
      </c>
      <c r="Y16" t="s">
        <v>76</v>
      </c>
      <c r="Z16">
        <v>101</v>
      </c>
      <c r="AA16">
        <v>70</v>
      </c>
    </row>
    <row r="17" spans="1:45" x14ac:dyDescent="0.25">
      <c r="A17" t="s">
        <v>52</v>
      </c>
      <c r="B17" t="s">
        <v>53</v>
      </c>
      <c r="C17" s="17">
        <v>44988</v>
      </c>
      <c r="D17" s="7">
        <v>80000</v>
      </c>
      <c r="E17" t="s">
        <v>29</v>
      </c>
      <c r="F17" t="s">
        <v>54</v>
      </c>
      <c r="G17" s="7">
        <v>80000</v>
      </c>
      <c r="H17" s="7">
        <v>0</v>
      </c>
      <c r="I17" s="12">
        <f t="shared" si="0"/>
        <v>0</v>
      </c>
      <c r="J17" s="7">
        <v>74460</v>
      </c>
      <c r="K17" s="7">
        <v>11562</v>
      </c>
      <c r="L17" s="7">
        <f t="shared" si="1"/>
        <v>68438</v>
      </c>
      <c r="M17" s="7">
        <v>78622.5</v>
      </c>
      <c r="N17" s="22">
        <f t="shared" si="2"/>
        <v>0.87046328977073995</v>
      </c>
      <c r="O17" s="27">
        <v>6360</v>
      </c>
      <c r="P17" s="32">
        <f t="shared" si="3"/>
        <v>10.760691823899371</v>
      </c>
      <c r="Q17" s="37" t="s">
        <v>31</v>
      </c>
      <c r="R17" s="42">
        <f t="shared" si="4"/>
        <v>13.28868032905266</v>
      </c>
      <c r="U17" s="7">
        <v>11562</v>
      </c>
      <c r="V17" t="s">
        <v>33</v>
      </c>
      <c r="W17" s="17">
        <v>45400</v>
      </c>
      <c r="Y17" t="s">
        <v>38</v>
      </c>
      <c r="Z17">
        <v>101</v>
      </c>
      <c r="AA17">
        <v>0</v>
      </c>
    </row>
    <row r="18" spans="1:45" x14ac:dyDescent="0.25">
      <c r="A18" t="s">
        <v>71</v>
      </c>
      <c r="B18" t="s">
        <v>72</v>
      </c>
      <c r="C18" s="17">
        <v>44764</v>
      </c>
      <c r="D18" s="7">
        <v>290000</v>
      </c>
      <c r="E18" t="s">
        <v>29</v>
      </c>
      <c r="F18" t="s">
        <v>30</v>
      </c>
      <c r="G18" s="7">
        <v>290000</v>
      </c>
      <c r="H18" s="7">
        <v>120400</v>
      </c>
      <c r="I18" s="12">
        <f t="shared" si="0"/>
        <v>41.517241379310342</v>
      </c>
      <c r="J18" s="7">
        <v>268540</v>
      </c>
      <c r="K18" s="7">
        <v>157658</v>
      </c>
      <c r="L18" s="7">
        <f t="shared" si="1"/>
        <v>132342</v>
      </c>
      <c r="M18" s="7">
        <v>138602.5</v>
      </c>
      <c r="N18" s="22">
        <f t="shared" si="2"/>
        <v>0.95483126206237257</v>
      </c>
      <c r="O18" s="27">
        <v>1044</v>
      </c>
      <c r="P18" s="32">
        <f t="shared" si="3"/>
        <v>126.76436781609195</v>
      </c>
      <c r="Q18" s="37" t="s">
        <v>31</v>
      </c>
      <c r="R18" s="42">
        <f t="shared" si="4"/>
        <v>21.725477558215921</v>
      </c>
      <c r="S18">
        <v>0</v>
      </c>
      <c r="U18" s="7">
        <v>154736</v>
      </c>
      <c r="V18" t="s">
        <v>33</v>
      </c>
      <c r="W18" s="17" t="s">
        <v>34</v>
      </c>
      <c r="Y18" t="s">
        <v>38</v>
      </c>
      <c r="Z18">
        <v>101</v>
      </c>
      <c r="AA18">
        <v>64</v>
      </c>
    </row>
    <row r="19" spans="1:45" x14ac:dyDescent="0.25">
      <c r="A19" t="s">
        <v>55</v>
      </c>
      <c r="B19" t="s">
        <v>56</v>
      </c>
      <c r="C19" s="17">
        <v>44956</v>
      </c>
      <c r="D19" s="7">
        <v>150000</v>
      </c>
      <c r="E19" t="s">
        <v>29</v>
      </c>
      <c r="F19" t="s">
        <v>30</v>
      </c>
      <c r="G19" s="7">
        <v>150000</v>
      </c>
      <c r="H19" s="7">
        <v>44100</v>
      </c>
      <c r="I19" s="12">
        <f t="shared" si="0"/>
        <v>29.4</v>
      </c>
      <c r="J19" s="7">
        <v>115854</v>
      </c>
      <c r="K19" s="7">
        <v>9773</v>
      </c>
      <c r="L19" s="7">
        <f t="shared" si="1"/>
        <v>140227</v>
      </c>
      <c r="M19" s="7">
        <v>124654.5234375</v>
      </c>
      <c r="N19" s="22">
        <f t="shared" si="2"/>
        <v>1.124925082003204</v>
      </c>
      <c r="O19" s="27">
        <v>1092</v>
      </c>
      <c r="P19" s="32">
        <f t="shared" si="3"/>
        <v>128.41300366300365</v>
      </c>
      <c r="Q19" s="37" t="s">
        <v>47</v>
      </c>
      <c r="R19" s="42">
        <f t="shared" si="4"/>
        <v>38.734859552299064</v>
      </c>
      <c r="S19">
        <v>0</v>
      </c>
      <c r="U19" s="7">
        <v>5304</v>
      </c>
      <c r="V19" t="s">
        <v>57</v>
      </c>
      <c r="W19" s="17" t="s">
        <v>34</v>
      </c>
      <c r="Y19" t="s">
        <v>58</v>
      </c>
      <c r="Z19">
        <v>101</v>
      </c>
      <c r="AA19">
        <v>64</v>
      </c>
    </row>
    <row r="20" spans="1:45" x14ac:dyDescent="0.25">
      <c r="A20" t="s">
        <v>36</v>
      </c>
      <c r="B20" t="s">
        <v>37</v>
      </c>
      <c r="C20" s="17">
        <v>45118</v>
      </c>
      <c r="D20" s="7">
        <v>400000</v>
      </c>
      <c r="E20" t="s">
        <v>29</v>
      </c>
      <c r="F20" t="s">
        <v>30</v>
      </c>
      <c r="G20" s="7">
        <v>400000</v>
      </c>
      <c r="H20" s="7">
        <v>121300</v>
      </c>
      <c r="I20" s="12">
        <f t="shared" si="0"/>
        <v>30.325000000000003</v>
      </c>
      <c r="J20" s="7">
        <v>295670</v>
      </c>
      <c r="K20" s="7">
        <v>62577</v>
      </c>
      <c r="L20" s="7">
        <f t="shared" si="1"/>
        <v>337423</v>
      </c>
      <c r="M20" s="7">
        <v>291366.25</v>
      </c>
      <c r="N20" s="22">
        <f t="shared" si="2"/>
        <v>1.15807167096395</v>
      </c>
      <c r="O20" s="27">
        <v>2400</v>
      </c>
      <c r="P20" s="32">
        <f t="shared" si="3"/>
        <v>140.59291666666667</v>
      </c>
      <c r="Q20" s="37" t="s">
        <v>31</v>
      </c>
      <c r="R20" s="42">
        <f t="shared" si="4"/>
        <v>42.049518448373668</v>
      </c>
      <c r="S20">
        <v>0</v>
      </c>
      <c r="U20" s="7">
        <v>60830</v>
      </c>
      <c r="V20" t="s">
        <v>33</v>
      </c>
      <c r="W20" s="17" t="s">
        <v>34</v>
      </c>
      <c r="Y20" t="s">
        <v>38</v>
      </c>
      <c r="Z20">
        <v>101</v>
      </c>
      <c r="AA20">
        <v>80</v>
      </c>
    </row>
    <row r="21" spans="1:45" x14ac:dyDescent="0.25">
      <c r="A21" t="s">
        <v>45</v>
      </c>
      <c r="B21" t="s">
        <v>46</v>
      </c>
      <c r="C21" s="17">
        <v>45034</v>
      </c>
      <c r="D21" s="7">
        <v>328000</v>
      </c>
      <c r="E21" t="s">
        <v>29</v>
      </c>
      <c r="F21" t="s">
        <v>30</v>
      </c>
      <c r="G21" s="7">
        <v>328000</v>
      </c>
      <c r="H21" s="7">
        <v>70300</v>
      </c>
      <c r="I21" s="12">
        <f t="shared" si="0"/>
        <v>21.432926829268293</v>
      </c>
      <c r="J21" s="7">
        <v>235161</v>
      </c>
      <c r="K21" s="7">
        <v>54406</v>
      </c>
      <c r="L21" s="7">
        <f t="shared" si="1"/>
        <v>273594</v>
      </c>
      <c r="M21" s="7">
        <v>212403.0478297591</v>
      </c>
      <c r="N21" s="22">
        <f t="shared" si="2"/>
        <v>1.2880888612261601</v>
      </c>
      <c r="O21" s="27">
        <v>1542</v>
      </c>
      <c r="P21" s="32">
        <f t="shared" si="3"/>
        <v>177.42801556420233</v>
      </c>
      <c r="Q21" s="37" t="s">
        <v>47</v>
      </c>
      <c r="R21" s="42">
        <f t="shared" si="4"/>
        <v>55.051237474594672</v>
      </c>
      <c r="S21" t="s">
        <v>48</v>
      </c>
      <c r="U21" s="7">
        <v>40048</v>
      </c>
      <c r="V21" t="s">
        <v>33</v>
      </c>
      <c r="W21" s="17" t="s">
        <v>34</v>
      </c>
      <c r="Y21" t="s">
        <v>38</v>
      </c>
      <c r="Z21">
        <v>101</v>
      </c>
      <c r="AA21">
        <v>65</v>
      </c>
    </row>
    <row r="22" spans="1:45" x14ac:dyDescent="0.25">
      <c r="A22" t="s">
        <v>27</v>
      </c>
      <c r="B22" t="s">
        <v>28</v>
      </c>
      <c r="C22" s="17">
        <v>44718</v>
      </c>
      <c r="D22" s="7">
        <v>1200000</v>
      </c>
      <c r="E22" t="s">
        <v>29</v>
      </c>
      <c r="F22" t="s">
        <v>30</v>
      </c>
      <c r="G22" s="7">
        <v>1200000</v>
      </c>
      <c r="H22" s="7">
        <v>343500</v>
      </c>
      <c r="I22" s="12">
        <f t="shared" si="0"/>
        <v>28.625</v>
      </c>
      <c r="J22" s="7">
        <v>856940</v>
      </c>
      <c r="K22" s="7">
        <v>365681</v>
      </c>
      <c r="L22" s="7">
        <f t="shared" si="1"/>
        <v>834319</v>
      </c>
      <c r="M22" s="7">
        <v>601079.5</v>
      </c>
      <c r="N22" s="22">
        <f t="shared" si="2"/>
        <v>1.3880343615112476</v>
      </c>
      <c r="O22" s="27">
        <v>1896</v>
      </c>
      <c r="P22" s="32">
        <f t="shared" si="3"/>
        <v>440.04166666666669</v>
      </c>
      <c r="Q22" s="37" t="s">
        <v>31</v>
      </c>
      <c r="R22" s="42">
        <f t="shared" si="4"/>
        <v>65.045787503103426</v>
      </c>
      <c r="S22" t="s">
        <v>32</v>
      </c>
      <c r="U22" s="7">
        <v>357059</v>
      </c>
      <c r="V22" t="s">
        <v>33</v>
      </c>
      <c r="W22" s="17" t="s">
        <v>34</v>
      </c>
      <c r="Y22" t="s">
        <v>35</v>
      </c>
      <c r="Z22">
        <v>101</v>
      </c>
      <c r="AA22">
        <v>69</v>
      </c>
      <c r="AQ22" s="2"/>
      <c r="AS22" s="2"/>
    </row>
    <row r="23" spans="1:45" ht="15.75" thickBot="1" x14ac:dyDescent="0.3">
      <c r="A23" t="s">
        <v>87</v>
      </c>
      <c r="B23" t="s">
        <v>88</v>
      </c>
      <c r="C23" s="17">
        <v>44799</v>
      </c>
      <c r="D23" s="7">
        <v>333000</v>
      </c>
      <c r="E23" t="s">
        <v>29</v>
      </c>
      <c r="F23" t="s">
        <v>30</v>
      </c>
      <c r="G23" s="7">
        <v>333000</v>
      </c>
      <c r="H23" s="7">
        <v>67400</v>
      </c>
      <c r="I23" s="12">
        <f t="shared" si="0"/>
        <v>20.24024024024024</v>
      </c>
      <c r="J23" s="7">
        <v>247730</v>
      </c>
      <c r="K23" s="7">
        <v>146546</v>
      </c>
      <c r="L23" s="7">
        <f t="shared" si="1"/>
        <v>186454</v>
      </c>
      <c r="M23" s="7">
        <v>126480</v>
      </c>
      <c r="N23" s="22">
        <f t="shared" si="2"/>
        <v>1.4741777356103731</v>
      </c>
      <c r="O23" s="27">
        <v>1308</v>
      </c>
      <c r="P23" s="32">
        <f t="shared" si="3"/>
        <v>142.54892966360856</v>
      </c>
      <c r="Q23" s="37" t="s">
        <v>31</v>
      </c>
      <c r="R23" s="42">
        <f t="shared" si="4"/>
        <v>73.660124913015977</v>
      </c>
      <c r="S23" t="s">
        <v>48</v>
      </c>
      <c r="U23" s="7">
        <v>141180</v>
      </c>
      <c r="V23" t="s">
        <v>33</v>
      </c>
      <c r="W23" s="17" t="s">
        <v>34</v>
      </c>
      <c r="Y23" t="s">
        <v>76</v>
      </c>
      <c r="Z23">
        <v>101</v>
      </c>
      <c r="AA23">
        <v>68</v>
      </c>
    </row>
    <row r="24" spans="1:45" ht="15.75" thickTop="1" x14ac:dyDescent="0.25">
      <c r="A24" s="3"/>
      <c r="B24" s="3"/>
      <c r="C24" s="18" t="s">
        <v>93</v>
      </c>
      <c r="D24" s="8">
        <f>+SUM(D4:D23)</f>
        <v>7790590</v>
      </c>
      <c r="E24" s="3"/>
      <c r="F24" s="3"/>
      <c r="G24" s="8">
        <f>+SUM(G4:G23)</f>
        <v>7790590</v>
      </c>
      <c r="H24" s="8">
        <f>+SUM(H4:H23)</f>
        <v>2862900</v>
      </c>
      <c r="I24" s="13"/>
      <c r="J24" s="8">
        <f>+SUM(J4:J23)</f>
        <v>7755612</v>
      </c>
      <c r="K24" s="8"/>
      <c r="L24" s="8">
        <f>+SUM(L4:L23)</f>
        <v>3156640</v>
      </c>
      <c r="M24" s="8">
        <f>+SUM(M4:M23)</f>
        <v>3894211.1398947104</v>
      </c>
      <c r="N24" s="23"/>
      <c r="O24" s="28"/>
      <c r="P24" s="33">
        <f>AVERAGE(P4:P23)</f>
        <v>90.687987056687618</v>
      </c>
      <c r="Q24" s="38"/>
      <c r="R24" s="43">
        <f>ABS(N26-N25)*100</f>
        <v>7.3021574744927982</v>
      </c>
      <c r="S24" s="3"/>
      <c r="T24" s="3"/>
      <c r="U24" s="8"/>
      <c r="V24" s="3"/>
      <c r="W24" s="18"/>
      <c r="X24" s="3"/>
      <c r="Y24" s="3"/>
      <c r="Z24" s="3"/>
      <c r="AA24" s="3"/>
    </row>
    <row r="25" spans="1:45" x14ac:dyDescent="0.25">
      <c r="A25" s="4"/>
      <c r="B25" s="4"/>
      <c r="C25" s="19"/>
      <c r="D25" s="9"/>
      <c r="E25" s="4"/>
      <c r="F25" s="4"/>
      <c r="G25" s="9"/>
      <c r="H25" s="9" t="s">
        <v>94</v>
      </c>
      <c r="I25" s="14">
        <f>H24/G24*100</f>
        <v>36.74817953454103</v>
      </c>
      <c r="J25" s="9"/>
      <c r="K25" s="9"/>
      <c r="L25" s="9"/>
      <c r="M25" s="9" t="s">
        <v>95</v>
      </c>
      <c r="N25" s="24">
        <f>L24/M24</f>
        <v>0.81059806122514133</v>
      </c>
      <c r="O25" s="29"/>
      <c r="P25" s="34" t="s">
        <v>96</v>
      </c>
      <c r="Q25" s="39">
        <f>STDEV(N4:N23)</f>
        <v>0.386420734052762</v>
      </c>
      <c r="R25" s="44"/>
      <c r="S25" s="4"/>
      <c r="T25" s="4"/>
      <c r="U25" s="9"/>
      <c r="V25" s="4"/>
      <c r="W25" s="19"/>
      <c r="X25" s="4"/>
      <c r="Y25" s="4"/>
      <c r="Z25" s="4"/>
      <c r="AA25" s="4"/>
    </row>
    <row r="26" spans="1:45" x14ac:dyDescent="0.25">
      <c r="A26" s="5"/>
      <c r="B26" s="5"/>
      <c r="C26" s="20"/>
      <c r="D26" s="10"/>
      <c r="E26" s="5"/>
      <c r="F26" s="5"/>
      <c r="G26" s="10"/>
      <c r="H26" s="10" t="s">
        <v>97</v>
      </c>
      <c r="I26" s="15">
        <f>STDEV(I4:I23)</f>
        <v>17.866763865859571</v>
      </c>
      <c r="J26" s="10"/>
      <c r="K26" s="10"/>
      <c r="L26" s="10"/>
      <c r="M26" s="10" t="s">
        <v>98</v>
      </c>
      <c r="N26" s="25">
        <f>AVERAGE(N4:N23)</f>
        <v>0.73757648648021334</v>
      </c>
      <c r="O26" s="30"/>
      <c r="P26" s="35" t="s">
        <v>99</v>
      </c>
      <c r="Q26" s="46">
        <f>AVERAGE(R4:R23)</f>
        <v>32.196048254548124</v>
      </c>
      <c r="R26" s="45" t="s">
        <v>100</v>
      </c>
      <c r="S26" s="5">
        <f>+(Q26/N26)</f>
        <v>43.651131570355226</v>
      </c>
      <c r="T26" s="5"/>
      <c r="U26" s="10"/>
      <c r="V26" s="5"/>
      <c r="W26" s="20"/>
      <c r="X26" s="5"/>
      <c r="Y26" s="5"/>
      <c r="Z26" s="5"/>
      <c r="AA26" s="5"/>
    </row>
    <row r="27" spans="1:45" x14ac:dyDescent="0.25">
      <c r="A27" s="49" t="s">
        <v>112</v>
      </c>
      <c r="B27" s="50"/>
      <c r="C27" s="51"/>
      <c r="D27" s="52"/>
      <c r="E27" s="50"/>
      <c r="F27" s="50"/>
      <c r="G27" s="52"/>
      <c r="H27" s="52"/>
      <c r="I27" s="53"/>
      <c r="J27" s="52"/>
      <c r="K27" s="52"/>
      <c r="L27" s="55" t="s">
        <v>104</v>
      </c>
      <c r="M27" s="55" t="s">
        <v>95</v>
      </c>
      <c r="N27" s="58">
        <v>0.81100000000000005</v>
      </c>
      <c r="O27" s="56"/>
      <c r="P27" s="57" t="s">
        <v>96</v>
      </c>
      <c r="Q27" s="54">
        <v>0.45868196535768557</v>
      </c>
    </row>
    <row r="28" spans="1:45" x14ac:dyDescent="0.25">
      <c r="L28" s="61" t="s">
        <v>105</v>
      </c>
      <c r="M28" s="32" t="s">
        <v>106</v>
      </c>
      <c r="N28" s="59" t="s">
        <v>107</v>
      </c>
      <c r="O28" s="27" t="s">
        <v>108</v>
      </c>
      <c r="P28"/>
      <c r="Q28"/>
    </row>
    <row r="29" spans="1:45" x14ac:dyDescent="0.25">
      <c r="L29" s="60" t="s">
        <v>109</v>
      </c>
      <c r="M29" s="62">
        <f>$N$27-(1.5*$Q$27)</f>
        <v>0.12297705196347175</v>
      </c>
      <c r="N29" s="63" t="s">
        <v>107</v>
      </c>
      <c r="O29" s="62">
        <f>$N$27+(1.5*$Q$27)</f>
        <v>1.4990229480365285</v>
      </c>
      <c r="P29"/>
      <c r="Q29"/>
    </row>
    <row r="30" spans="1:45" x14ac:dyDescent="0.25">
      <c r="L30" s="60" t="s">
        <v>110</v>
      </c>
      <c r="M30" s="64">
        <v>0.81</v>
      </c>
      <c r="N30"/>
      <c r="O30"/>
      <c r="P30"/>
      <c r="Q30"/>
    </row>
    <row r="33" spans="1:27" x14ac:dyDescent="0.25">
      <c r="A33" t="s">
        <v>103</v>
      </c>
    </row>
    <row r="34" spans="1:27" x14ac:dyDescent="0.25">
      <c r="A34" t="s">
        <v>81</v>
      </c>
      <c r="B34" t="s">
        <v>82</v>
      </c>
      <c r="C34" s="17">
        <v>44939</v>
      </c>
      <c r="D34" s="7">
        <v>125001</v>
      </c>
      <c r="E34" t="s">
        <v>29</v>
      </c>
      <c r="F34" t="s">
        <v>30</v>
      </c>
      <c r="G34" s="7">
        <v>125001</v>
      </c>
      <c r="H34" s="7">
        <v>70700</v>
      </c>
      <c r="I34" s="12">
        <f>H34/G34*100</f>
        <v>56.559547523619813</v>
      </c>
      <c r="J34" s="7">
        <v>151816</v>
      </c>
      <c r="K34" s="7">
        <v>128673</v>
      </c>
      <c r="L34" s="7">
        <f>G34-K34</f>
        <v>-3672</v>
      </c>
      <c r="M34" s="7">
        <v>28928.75</v>
      </c>
      <c r="N34" s="22">
        <f>L34/M34</f>
        <v>-0.12693254979907531</v>
      </c>
      <c r="O34" s="27">
        <v>1920</v>
      </c>
      <c r="P34" s="32">
        <f>L34/O34</f>
        <v>-1.9125000000000001</v>
      </c>
      <c r="Q34" s="37" t="s">
        <v>31</v>
      </c>
      <c r="R34" s="42">
        <f>ABS(N$26-N34)*100</f>
        <v>86.450903627928867</v>
      </c>
      <c r="U34" s="7">
        <v>122160</v>
      </c>
      <c r="V34" t="s">
        <v>33</v>
      </c>
      <c r="W34" s="17" t="s">
        <v>34</v>
      </c>
      <c r="Y34" t="s">
        <v>35</v>
      </c>
      <c r="Z34">
        <v>101</v>
      </c>
      <c r="AA34">
        <v>0</v>
      </c>
    </row>
    <row r="35" spans="1:27" x14ac:dyDescent="0.25">
      <c r="A35" t="s">
        <v>68</v>
      </c>
      <c r="B35" t="s">
        <v>69</v>
      </c>
      <c r="C35" s="17">
        <v>44726</v>
      </c>
      <c r="D35" s="7">
        <v>130000</v>
      </c>
      <c r="E35" t="s">
        <v>29</v>
      </c>
      <c r="F35" t="s">
        <v>30</v>
      </c>
      <c r="G35" s="7">
        <v>130000</v>
      </c>
      <c r="H35" s="7">
        <v>52700</v>
      </c>
      <c r="I35" s="12">
        <f>H35/G35*100</f>
        <v>40.53846153846154</v>
      </c>
      <c r="J35" s="7">
        <v>127333</v>
      </c>
      <c r="K35" s="7">
        <v>126380</v>
      </c>
      <c r="L35" s="7">
        <f>G35-K35</f>
        <v>3620</v>
      </c>
      <c r="M35" s="7">
        <v>1868.62745098039</v>
      </c>
      <c r="N35" s="22">
        <f>L35/M35</f>
        <v>1.9372507869884596</v>
      </c>
      <c r="O35" s="27">
        <v>1736</v>
      </c>
      <c r="P35" s="32">
        <f>L35/O35</f>
        <v>2.085253456221198</v>
      </c>
      <c r="Q35" s="37" t="s">
        <v>70</v>
      </c>
      <c r="R35" s="42">
        <f>ABS(N$26-N35)*100</f>
        <v>119.96743005082462</v>
      </c>
      <c r="U35" s="7">
        <v>126380</v>
      </c>
      <c r="V35" t="s">
        <v>33</v>
      </c>
      <c r="W35" s="17" t="s">
        <v>34</v>
      </c>
      <c r="Y35" t="s">
        <v>35</v>
      </c>
      <c r="Z35">
        <v>101</v>
      </c>
      <c r="AA35">
        <v>0</v>
      </c>
    </row>
  </sheetData>
  <sortState xmlns:xlrd2="http://schemas.microsoft.com/office/spreadsheetml/2017/richdata2" ref="A4:BL23">
    <sortCondition ref="N4:N23"/>
  </sortState>
  <conditionalFormatting sqref="A4:AA23">
    <cfRule type="expression" dxfId="3" priority="5" stopIfTrue="1">
      <formula>MOD(ROW(),4)&gt;1</formula>
    </cfRule>
    <cfRule type="expression" dxfId="2" priority="6" stopIfTrue="1">
      <formula>MOD(ROW(),4)&lt;2</formula>
    </cfRule>
  </conditionalFormatting>
  <conditionalFormatting sqref="A34:AA3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19E3-85E2-471A-A529-18E67B963B6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AG E.C.F. Analysis - USE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Gooch, Liz</dc:creator>
  <cp:lastModifiedBy>Gooch, Liz</cp:lastModifiedBy>
  <dcterms:created xsi:type="dcterms:W3CDTF">2024-11-22T17:32:51Z</dcterms:created>
  <dcterms:modified xsi:type="dcterms:W3CDTF">2024-11-22T19:39:39Z</dcterms:modified>
</cp:coreProperties>
</file>