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mc:AlternateContent xmlns:mc="http://schemas.openxmlformats.org/markup-compatibility/2006">
    <mc:Choice Requires="x15">
      <x15ac:absPath xmlns:x15ac="http://schemas.microsoft.com/office/spreadsheetml/2010/11/ac" url="M:\_2023 Equalization\Reports - WEBSITE\"/>
    </mc:Choice>
  </mc:AlternateContent>
  <xr:revisionPtr revIDLastSave="0" documentId="13_ncr:1_{FDD7A45F-E14B-4675-BE25-02767041D54A}" xr6:coauthVersionLast="47" xr6:coauthVersionMax="47" xr10:uidLastSave="{00000000-0000-0000-0000-000000000000}"/>
  <workbookProtection workbookAlgorithmName="SHA-512" workbookHashValue="uaIFpvCNH+OCnQxVWQccotEjTnJLMnmr2iN+2pT0U5VeTBUVV/gkLCuztu1jFRVscn6/bDtE8Jcc+YJtmyZHLg==" workbookSaltValue="W1YECCFMNjW/7a4ynMjlZw==" workbookSpinCount="100000" lockStructure="1"/>
  <bookViews>
    <workbookView xWindow="20070" yWindow="1170" windowWidth="18330" windowHeight="11445" tabRatio="690" activeTab="1" xr2:uid="{00000000-000D-0000-FFFF-FFFF00000000}"/>
  </bookViews>
  <sheets>
    <sheet name="Instructions" sheetId="20" r:id="rId1"/>
    <sheet name="PP Value Change Summary" sheetId="23" r:id="rId2"/>
    <sheet name="Balance Summary" sheetId="19" r:id="rId3"/>
    <sheet name="PP Values - Co|Twp|City|Vlg" sheetId="1" r:id="rId4"/>
    <sheet name="PP Values - SD|ISD|CC" sheetId="11" r:id="rId5"/>
    <sheet name="PP Values - Local Authorities" sheetId="13" r:id="rId6"/>
    <sheet name="DataChanges" sheetId="36" state="veryHidden" r:id="rId7"/>
    <sheet name="Export" sheetId="35" r:id="rId8"/>
  </sheets>
  <definedNames>
    <definedName name="_xlnm._FilterDatabase" localSheetId="3" hidden="1">'PP Values - Co|Twp|City|Vlg'!$A$5:$F$5</definedName>
    <definedName name="_xlnm._FilterDatabase" localSheetId="5" hidden="1">'PP Values - Local Authorities'!$A$5:$F$5</definedName>
    <definedName name="_xlnm._FilterDatabase" localSheetId="4" hidden="1">'PP Values - SD|ISD|CC'!$A$5:$G$5</definedName>
    <definedName name="_xlnm.Print_Area" localSheetId="2">'Balance Summary'!$B$2:$J$41</definedName>
    <definedName name="_xlnm.Print_Area" localSheetId="3">'PP Values - Co|Twp|City|Vlg'!$A$1:$AL$66</definedName>
    <definedName name="_xlnm.Print_Area" localSheetId="5">'PP Values - Local Authorities'!$A$1:$AL$80</definedName>
    <definedName name="_xlnm.Print_Area" localSheetId="4">'PP Values - SD|ISD|CC'!$A$1:$AM$80</definedName>
    <definedName name="_xlnm.Print_Titles" localSheetId="2">'Balance Summary'!$2:$13</definedName>
    <definedName name="_xlnm.Print_Titles" localSheetId="7">Export!$3:$3</definedName>
    <definedName name="_xlnm.Print_Titles" localSheetId="1">'PP Value Change Summary'!$1:$4</definedName>
    <definedName name="_xlnm.Print_Titles" localSheetId="3">'PP Values - Co|Twp|City|Vlg'!$A:$F,'PP Values - Co|Twp|City|Vlg'!$1:$5</definedName>
    <definedName name="_xlnm.Print_Titles" localSheetId="5">'PP Values - Local Authorities'!$A:$F,'PP Values - Local Authorities'!$1:$5</definedName>
    <definedName name="_xlnm.Print_Titles" localSheetId="4">'PP Values - SD|ISD|CC'!$A:$G,'PP Values - SD|ISD|CC'!$1:$5</definedName>
    <definedName name="taxable_values">Export!$A$3:$AP$77</definedName>
    <definedName name="Z_24B6AABC_262F_4330_867C_F34CCEB67A71_.wvu.Cols" localSheetId="2" hidden="1">'Balance Summary'!$L:$XFD</definedName>
    <definedName name="Z_24B6AABC_262F_4330_867C_F34CCEB67A71_.wvu.Cols" localSheetId="6" hidden="1">DataChanges!$AD:$XFD</definedName>
    <definedName name="Z_24B6AABC_262F_4330_867C_F34CCEB67A71_.wvu.Cols" localSheetId="7"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3" hidden="1">'PP Values - Co|Twp|City|Vlg'!$AN:$XFD</definedName>
    <definedName name="Z_24B6AABC_262F_4330_867C_F34CCEB67A71_.wvu.Cols" localSheetId="5" hidden="1">'PP Values - Local Authorities'!$AN:$XFD</definedName>
    <definedName name="Z_24B6AABC_262F_4330_867C_F34CCEB67A71_.wvu.Cols" localSheetId="4" hidden="1">'PP Values - SD|ISD|CC'!$AO:$XFD</definedName>
    <definedName name="Z_24B6AABC_262F_4330_867C_F34CCEB67A71_.wvu.Rows" localSheetId="2" hidden="1">'Balance Summary'!$42:$1048576</definedName>
    <definedName name="Z_24B6AABC_262F_4330_867C_F34CCEB67A71_.wvu.Rows" localSheetId="6" hidden="1">DataChanges!$122:$1048576</definedName>
    <definedName name="Z_24B6AABC_262F_4330_867C_F34CCEB67A71_.wvu.Rows" localSheetId="7"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3" hidden="1">'PP Values - Co|Twp|City|Vlg'!$68:$1048576,'PP Values - Co|Twp|City|Vlg'!$67:$67</definedName>
    <definedName name="Z_24B6AABC_262F_4330_867C_F34CCEB67A71_.wvu.Rows" localSheetId="5" hidden="1">'PP Values - Local Authorities'!$83:$1048576,'PP Values - Local Authorities'!$81:$82</definedName>
    <definedName name="Z_24B6AABC_262F_4330_867C_F34CCEB67A71_.wvu.Rows" localSheetId="4"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14" i="13" l="1"/>
  <c r="AG14" i="13"/>
  <c r="AH14" i="13"/>
  <c r="AI14" i="13"/>
  <c r="AE14" i="13"/>
  <c r="AF11" i="13"/>
  <c r="AG11" i="13"/>
  <c r="AH11" i="13"/>
  <c r="AI11" i="13"/>
  <c r="AE11" i="13"/>
  <c r="AH12" i="13"/>
  <c r="AF10" i="13"/>
  <c r="AG10" i="13"/>
  <c r="AH10" i="13"/>
  <c r="AI10" i="13"/>
  <c r="AE10" i="13"/>
  <c r="AF9" i="13"/>
  <c r="AE9" i="13"/>
  <c r="AF8" i="13"/>
  <c r="AG8" i="13"/>
  <c r="AH8" i="13"/>
  <c r="AI8" i="13"/>
  <c r="AE8" i="13"/>
  <c r="AF7" i="13"/>
  <c r="AG7" i="13"/>
  <c r="AH7" i="13"/>
  <c r="AI7" i="13"/>
  <c r="AE7" i="13"/>
  <c r="AF6" i="13"/>
  <c r="AG6" i="13"/>
  <c r="AH6" i="13"/>
  <c r="AI6" i="13"/>
  <c r="AE6" i="13"/>
  <c r="AF13" i="13"/>
  <c r="AG13" i="13"/>
  <c r="AH13" i="13"/>
  <c r="AI13" i="13"/>
  <c r="AE13" i="13"/>
  <c r="AH33" i="11"/>
  <c r="AI33" i="11"/>
  <c r="AJ33" i="11"/>
  <c r="AI17" i="11"/>
  <c r="AI12" i="11"/>
  <c r="AG33" i="11"/>
  <c r="AF33" i="11"/>
  <c r="AF12" i="11"/>
  <c r="AG12" i="11"/>
  <c r="AH35" i="1"/>
  <c r="AH13" i="1"/>
  <c r="AH12" i="1"/>
  <c r="E40" i="23" l="1"/>
  <c r="E42" i="23"/>
  <c r="E43" i="23"/>
  <c r="E44" i="23"/>
  <c r="E45" i="23"/>
  <c r="E46" i="23"/>
  <c r="E47" i="23"/>
  <c r="E48" i="23"/>
  <c r="E49" i="23"/>
  <c r="E50" i="23"/>
  <c r="E51" i="23"/>
  <c r="E52" i="23"/>
  <c r="E53" i="23"/>
  <c r="E54" i="23"/>
  <c r="E55" i="23"/>
  <c r="E56" i="23"/>
  <c r="E57" i="23"/>
  <c r="E58" i="23"/>
  <c r="E59" i="23"/>
  <c r="E60" i="23"/>
  <c r="E61" i="23"/>
  <c r="E62" i="23"/>
  <c r="E63" i="23"/>
  <c r="E64" i="23"/>
  <c r="E65" i="23"/>
  <c r="E66" i="23"/>
  <c r="E67" i="23"/>
  <c r="E68" i="23"/>
  <c r="E69" i="23"/>
  <c r="E70" i="23"/>
  <c r="E71" i="23"/>
  <c r="E72" i="23"/>
  <c r="E73" i="23"/>
  <c r="E74" i="23"/>
  <c r="E75" i="23"/>
  <c r="E76" i="23"/>
  <c r="E77" i="23"/>
  <c r="E78" i="23"/>
  <c r="E79" i="23"/>
  <c r="D3" i="23"/>
  <c r="AL32" i="11"/>
  <c r="AF32" i="11"/>
  <c r="AG32" i="11"/>
  <c r="AH32" i="11"/>
  <c r="AI32" i="11"/>
  <c r="AJ32" i="11"/>
  <c r="AL31" i="11"/>
  <c r="AF31" i="11"/>
  <c r="AG31" i="11"/>
  <c r="AH31" i="11"/>
  <c r="AI31" i="11"/>
  <c r="AJ31" i="11"/>
  <c r="AL30" i="11"/>
  <c r="AF30" i="11"/>
  <c r="AG30" i="11"/>
  <c r="AH30" i="11"/>
  <c r="AI30" i="11"/>
  <c r="AJ30" i="11"/>
  <c r="AL29" i="11"/>
  <c r="AF29" i="11"/>
  <c r="AG29" i="11"/>
  <c r="AH29" i="11"/>
  <c r="AI29" i="11"/>
  <c r="AJ29" i="11"/>
  <c r="AL28" i="11"/>
  <c r="AF28" i="11"/>
  <c r="AG28" i="11"/>
  <c r="AH28" i="11"/>
  <c r="AI28" i="11"/>
  <c r="AJ28" i="11"/>
  <c r="AL27" i="11"/>
  <c r="AF27" i="11"/>
  <c r="AG27" i="11"/>
  <c r="AH27" i="11"/>
  <c r="AI27" i="11"/>
  <c r="AJ27" i="11"/>
  <c r="AL26" i="11"/>
  <c r="AF26" i="11"/>
  <c r="AG26" i="11"/>
  <c r="AH26" i="11"/>
  <c r="AI26" i="11"/>
  <c r="AJ26" i="11"/>
  <c r="AK6" i="1"/>
  <c r="AE6" i="1"/>
  <c r="AF6" i="1"/>
  <c r="AG6" i="1"/>
  <c r="AH6" i="1"/>
  <c r="AI6" i="1"/>
  <c r="AL5" i="13"/>
  <c r="AM5" i="11"/>
  <c r="AL5" i="1"/>
  <c r="I36" i="19"/>
  <c r="I29" i="19"/>
  <c r="I15" i="19"/>
  <c r="H15" i="19"/>
  <c r="G15" i="19"/>
  <c r="F15" i="19"/>
  <c r="E15" i="19"/>
  <c r="D15" i="19"/>
  <c r="C15" i="19"/>
  <c r="D5" i="19" l="1"/>
  <c r="C30" i="19" l="1"/>
  <c r="C16" i="19"/>
  <c r="C37" i="19"/>
  <c r="C23" i="19"/>
  <c r="H36" i="19"/>
  <c r="G36" i="19"/>
  <c r="F36" i="19"/>
  <c r="E36" i="19"/>
  <c r="D36" i="19"/>
  <c r="H29" i="19"/>
  <c r="G29" i="19"/>
  <c r="F29" i="19"/>
  <c r="E29" i="19"/>
  <c r="D29" i="19"/>
  <c r="I22" i="19"/>
  <c r="H22" i="19"/>
  <c r="G22" i="19"/>
  <c r="F22" i="19"/>
  <c r="E22" i="19"/>
  <c r="D22" i="19"/>
  <c r="AE1" i="13" l="1"/>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14" i="13"/>
  <c r="T13" i="13"/>
  <c r="T12" i="13"/>
  <c r="T11" i="13"/>
  <c r="T10" i="13"/>
  <c r="T9" i="13"/>
  <c r="T8" i="13"/>
  <c r="T7" i="13"/>
  <c r="T6" i="13"/>
  <c r="AC81" i="11"/>
  <c r="AC80" i="11"/>
  <c r="AC79" i="11"/>
  <c r="AC78" i="11"/>
  <c r="AC77"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U6" i="11"/>
  <c r="AB81"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L81" i="1"/>
  <c r="AJ81" i="1"/>
  <c r="L81" i="1"/>
  <c r="E4" i="23" l="1"/>
  <c r="AI5" i="1" l="1"/>
  <c r="AH5" i="1"/>
  <c r="AG5" i="1"/>
  <c r="AF5" i="1"/>
  <c r="AE5" i="1"/>
  <c r="AK13" i="11" l="1"/>
  <c r="AK14" i="11"/>
  <c r="AK15" i="11"/>
  <c r="AK16" i="11"/>
  <c r="AK17" i="11"/>
  <c r="AK18" i="11"/>
  <c r="AK19" i="11"/>
  <c r="AK20" i="11"/>
  <c r="AK21" i="11"/>
  <c r="AK22" i="11"/>
  <c r="AK23" i="11"/>
  <c r="AK24" i="11"/>
  <c r="AK25" i="11"/>
  <c r="AK26" i="11"/>
  <c r="AK27" i="11"/>
  <c r="AK28" i="11"/>
  <c r="AK29" i="11"/>
  <c r="AK30" i="11"/>
  <c r="AK31" i="11"/>
  <c r="AK32" i="11"/>
  <c r="AK33" i="11"/>
  <c r="AK7" i="11"/>
  <c r="AK8" i="11"/>
  <c r="AK9" i="11"/>
  <c r="AK10" i="11"/>
  <c r="AK11" i="11"/>
  <c r="AK12" i="11"/>
  <c r="AK6" i="11"/>
  <c r="M7" i="11" l="1"/>
  <c r="AM7" i="11" s="1"/>
  <c r="M8" i="11"/>
  <c r="AM8" i="11" s="1"/>
  <c r="M9" i="11"/>
  <c r="AM9" i="11" s="1"/>
  <c r="M10" i="11"/>
  <c r="AM10" i="11" s="1"/>
  <c r="M11" i="11"/>
  <c r="AM11" i="11" s="1"/>
  <c r="M12" i="11"/>
  <c r="AM12" i="11" s="1"/>
  <c r="M13" i="11"/>
  <c r="AM13" i="11" s="1"/>
  <c r="M14" i="11"/>
  <c r="AM14" i="11" s="1"/>
  <c r="M15" i="11"/>
  <c r="AM15" i="11" s="1"/>
  <c r="M16" i="11"/>
  <c r="AM16" i="11" s="1"/>
  <c r="M17" i="11"/>
  <c r="AM17" i="11" s="1"/>
  <c r="M18" i="11"/>
  <c r="AM18" i="11" s="1"/>
  <c r="M19" i="11"/>
  <c r="AM19" i="11" s="1"/>
  <c r="M20" i="11"/>
  <c r="AM20" i="11" s="1"/>
  <c r="M21" i="11"/>
  <c r="AM21" i="11" s="1"/>
  <c r="M22" i="11"/>
  <c r="AM22" i="11" s="1"/>
  <c r="M23" i="11"/>
  <c r="AM23" i="11" s="1"/>
  <c r="M24" i="11"/>
  <c r="AM24" i="11" s="1"/>
  <c r="M25" i="11"/>
  <c r="AM25" i="11" s="1"/>
  <c r="M26" i="11"/>
  <c r="AM26" i="11" s="1"/>
  <c r="M27" i="11"/>
  <c r="AM27" i="11" s="1"/>
  <c r="M28" i="11"/>
  <c r="AM28" i="11" s="1"/>
  <c r="M29" i="11"/>
  <c r="AM29" i="11" s="1"/>
  <c r="M30" i="11"/>
  <c r="AM30" i="11" s="1"/>
  <c r="M31" i="11"/>
  <c r="AM31" i="11" s="1"/>
  <c r="M32" i="11"/>
  <c r="AM32" i="11" s="1"/>
  <c r="M33" i="11"/>
  <c r="AM33" i="11" s="1"/>
  <c r="M6" i="11"/>
  <c r="AM6" i="11" s="1"/>
  <c r="B4" i="11" l="1"/>
  <c r="B4" i="13"/>
  <c r="B1" i="11"/>
  <c r="O41" i="35" l="1"/>
  <c r="AA41" i="35"/>
  <c r="AM41" i="35"/>
  <c r="T42" i="35"/>
  <c r="AF42" i="35"/>
  <c r="M43" i="35"/>
  <c r="Y43" i="35"/>
  <c r="AK43" i="35"/>
  <c r="R44" i="35"/>
  <c r="AD44" i="35"/>
  <c r="AP44" i="35"/>
  <c r="W45" i="35"/>
  <c r="AI45" i="35"/>
  <c r="P46" i="35"/>
  <c r="AB46" i="35"/>
  <c r="AN46" i="35"/>
  <c r="U47" i="35"/>
  <c r="AG47" i="35"/>
  <c r="N48" i="35"/>
  <c r="Z48" i="35"/>
  <c r="AL48" i="35"/>
  <c r="S49" i="35"/>
  <c r="AE49" i="35"/>
  <c r="L50" i="35"/>
  <c r="X50" i="35"/>
  <c r="AJ50" i="35"/>
  <c r="Q51" i="35"/>
  <c r="AC51" i="35"/>
  <c r="AO51" i="35"/>
  <c r="V52" i="35"/>
  <c r="AH52" i="35"/>
  <c r="O53" i="35"/>
  <c r="AA53" i="35"/>
  <c r="AM53" i="35"/>
  <c r="T54" i="35"/>
  <c r="AF54" i="35"/>
  <c r="M55" i="35"/>
  <c r="Y55" i="35"/>
  <c r="AK55" i="35"/>
  <c r="R56" i="35"/>
  <c r="AD56" i="35"/>
  <c r="AP56" i="35"/>
  <c r="W57" i="35"/>
  <c r="AI57" i="35"/>
  <c r="P58" i="35"/>
  <c r="AB58" i="35"/>
  <c r="AN58" i="35"/>
  <c r="U59" i="35"/>
  <c r="AG59" i="35"/>
  <c r="N60" i="35"/>
  <c r="Z60" i="35"/>
  <c r="AL60" i="35"/>
  <c r="S61" i="35"/>
  <c r="AE61" i="35"/>
  <c r="L62" i="35"/>
  <c r="X62" i="35"/>
  <c r="AJ62" i="35"/>
  <c r="Q63" i="35"/>
  <c r="AC63" i="35"/>
  <c r="AO63" i="35"/>
  <c r="V64" i="35"/>
  <c r="AH64" i="35"/>
  <c r="O65" i="35"/>
  <c r="AA65" i="35"/>
  <c r="AM65" i="35"/>
  <c r="T66" i="35"/>
  <c r="AF66" i="35"/>
  <c r="M67" i="35"/>
  <c r="Y67" i="35"/>
  <c r="AK67" i="35"/>
  <c r="R68" i="35"/>
  <c r="P41" i="35"/>
  <c r="AB41" i="35"/>
  <c r="AN41" i="35"/>
  <c r="U42" i="35"/>
  <c r="AG42" i="35"/>
  <c r="N43" i="35"/>
  <c r="Z43" i="35"/>
  <c r="AL43" i="35"/>
  <c r="S44" i="35"/>
  <c r="AE44" i="35"/>
  <c r="L45" i="35"/>
  <c r="X45" i="35"/>
  <c r="AJ45" i="35"/>
  <c r="Q46" i="35"/>
  <c r="AC46" i="35"/>
  <c r="AO46" i="35"/>
  <c r="V47" i="35"/>
  <c r="AH47" i="35"/>
  <c r="O48" i="35"/>
  <c r="AA48" i="35"/>
  <c r="AM48" i="35"/>
  <c r="T49" i="35"/>
  <c r="AF49" i="35"/>
  <c r="M50" i="35"/>
  <c r="Y50" i="35"/>
  <c r="AK50" i="35"/>
  <c r="R51" i="35"/>
  <c r="AD51" i="35"/>
  <c r="AP51" i="35"/>
  <c r="W52" i="35"/>
  <c r="AI52" i="35"/>
  <c r="P53" i="35"/>
  <c r="AB53" i="35"/>
  <c r="AN53" i="35"/>
  <c r="U54" i="35"/>
  <c r="AG54" i="35"/>
  <c r="N55" i="35"/>
  <c r="Z55" i="35"/>
  <c r="AL55" i="35"/>
  <c r="S56" i="35"/>
  <c r="AE56" i="35"/>
  <c r="L57" i="35"/>
  <c r="X57" i="35"/>
  <c r="AJ57" i="35"/>
  <c r="Q58" i="35"/>
  <c r="AC58" i="35"/>
  <c r="AO58" i="35"/>
  <c r="V59" i="35"/>
  <c r="AH59" i="35"/>
  <c r="O60" i="35"/>
  <c r="AA60" i="35"/>
  <c r="AM60" i="35"/>
  <c r="T61" i="35"/>
  <c r="AF61" i="35"/>
  <c r="M62" i="35"/>
  <c r="Y62" i="35"/>
  <c r="AK62" i="35"/>
  <c r="R63" i="35"/>
  <c r="AD63" i="35"/>
  <c r="AP63" i="35"/>
  <c r="W64" i="35"/>
  <c r="AI64" i="35"/>
  <c r="P65" i="35"/>
  <c r="AB65" i="35"/>
  <c r="AN65" i="35"/>
  <c r="U66" i="35"/>
  <c r="AG66" i="35"/>
  <c r="N67" i="35"/>
  <c r="Z67" i="35"/>
  <c r="AL67" i="35"/>
  <c r="S68" i="35"/>
  <c r="AE68" i="35"/>
  <c r="Q41" i="35"/>
  <c r="AC41" i="35"/>
  <c r="AO41" i="35"/>
  <c r="V42" i="35"/>
  <c r="AH42" i="35"/>
  <c r="O43" i="35"/>
  <c r="AA43" i="35"/>
  <c r="AM43" i="35"/>
  <c r="T44" i="35"/>
  <c r="AF44" i="35"/>
  <c r="M45" i="35"/>
  <c r="Y45" i="35"/>
  <c r="AK45" i="35"/>
  <c r="R46" i="35"/>
  <c r="AD46" i="35"/>
  <c r="AP46" i="35"/>
  <c r="W47" i="35"/>
  <c r="AI47" i="35"/>
  <c r="P48" i="35"/>
  <c r="AB48" i="35"/>
  <c r="AN48" i="35"/>
  <c r="U49" i="35"/>
  <c r="AG49" i="35"/>
  <c r="N50" i="35"/>
  <c r="Z50" i="35"/>
  <c r="AL50" i="35"/>
  <c r="S51" i="35"/>
  <c r="AE51" i="35"/>
  <c r="L52" i="35"/>
  <c r="X52" i="35"/>
  <c r="AJ52" i="35"/>
  <c r="Q53" i="35"/>
  <c r="AC53" i="35"/>
  <c r="AO53" i="35"/>
  <c r="V54" i="35"/>
  <c r="AH54" i="35"/>
  <c r="O55" i="35"/>
  <c r="AA55" i="35"/>
  <c r="AM55" i="35"/>
  <c r="T56" i="35"/>
  <c r="AF56" i="35"/>
  <c r="M57" i="35"/>
  <c r="Y57" i="35"/>
  <c r="AK57" i="35"/>
  <c r="R58" i="35"/>
  <c r="AD58" i="35"/>
  <c r="AP58" i="35"/>
  <c r="W59" i="35"/>
  <c r="AI59" i="35"/>
  <c r="P60" i="35"/>
  <c r="AB60" i="35"/>
  <c r="AN60" i="35"/>
  <c r="U61" i="35"/>
  <c r="AG61" i="35"/>
  <c r="N62" i="35"/>
  <c r="Z62" i="35"/>
  <c r="AL62" i="35"/>
  <c r="S63" i="35"/>
  <c r="AE63" i="35"/>
  <c r="L64" i="35"/>
  <c r="X64" i="35"/>
  <c r="AJ64" i="35"/>
  <c r="Q65" i="35"/>
  <c r="AC65" i="35"/>
  <c r="AO65" i="35"/>
  <c r="V66" i="35"/>
  <c r="AH66" i="35"/>
  <c r="O67" i="35"/>
  <c r="AA67" i="35"/>
  <c r="AM67" i="35"/>
  <c r="T68" i="35"/>
  <c r="AF68" i="35"/>
  <c r="R41" i="35"/>
  <c r="AD41" i="35"/>
  <c r="AP41" i="35"/>
  <c r="W42" i="35"/>
  <c r="AI42" i="35"/>
  <c r="P43" i="35"/>
  <c r="AB43" i="35"/>
  <c r="AN43" i="35"/>
  <c r="U44" i="35"/>
  <c r="AG44" i="35"/>
  <c r="N45" i="35"/>
  <c r="Z45" i="35"/>
  <c r="AL45" i="35"/>
  <c r="S46" i="35"/>
  <c r="AE46" i="35"/>
  <c r="L47" i="35"/>
  <c r="X47" i="35"/>
  <c r="AJ47" i="35"/>
  <c r="Q48" i="35"/>
  <c r="AC48" i="35"/>
  <c r="AO48" i="35"/>
  <c r="V49" i="35"/>
  <c r="AH49" i="35"/>
  <c r="O50" i="35"/>
  <c r="AA50" i="35"/>
  <c r="AM50" i="35"/>
  <c r="T51" i="35"/>
  <c r="AF51" i="35"/>
  <c r="M52" i="35"/>
  <c r="Y52" i="35"/>
  <c r="AK52" i="35"/>
  <c r="R53" i="35"/>
  <c r="AD53" i="35"/>
  <c r="AP53" i="35"/>
  <c r="W54" i="35"/>
  <c r="AI54" i="35"/>
  <c r="P55" i="35"/>
  <c r="AB55" i="35"/>
  <c r="AN55" i="35"/>
  <c r="U56" i="35"/>
  <c r="AG56" i="35"/>
  <c r="N57" i="35"/>
  <c r="Z57" i="35"/>
  <c r="AL57" i="35"/>
  <c r="S58" i="35"/>
  <c r="AE58" i="35"/>
  <c r="L59" i="35"/>
  <c r="X59" i="35"/>
  <c r="AJ59" i="35"/>
  <c r="Q60" i="35"/>
  <c r="AC60" i="35"/>
  <c r="AO60" i="35"/>
  <c r="V61" i="35"/>
  <c r="AH61" i="35"/>
  <c r="O62" i="35"/>
  <c r="AA62" i="35"/>
  <c r="AM62" i="35"/>
  <c r="T63" i="35"/>
  <c r="AF63" i="35"/>
  <c r="M64" i="35"/>
  <c r="Y64" i="35"/>
  <c r="AK64" i="35"/>
  <c r="R65" i="35"/>
  <c r="AD65" i="35"/>
  <c r="AP65" i="35"/>
  <c r="W66" i="35"/>
  <c r="AI66" i="35"/>
  <c r="P67" i="35"/>
  <c r="AB67" i="35"/>
  <c r="AN67" i="35"/>
  <c r="U68" i="35"/>
  <c r="AG68" i="35"/>
  <c r="S41" i="35"/>
  <c r="AE41" i="35"/>
  <c r="L42" i="35"/>
  <c r="X42" i="35"/>
  <c r="AJ42" i="35"/>
  <c r="Q43" i="35"/>
  <c r="AC43" i="35"/>
  <c r="AO43" i="35"/>
  <c r="V44" i="35"/>
  <c r="AH44" i="35"/>
  <c r="O45" i="35"/>
  <c r="AA45" i="35"/>
  <c r="AM45" i="35"/>
  <c r="T46" i="35"/>
  <c r="AF46" i="35"/>
  <c r="M47" i="35"/>
  <c r="Y47" i="35"/>
  <c r="AK47" i="35"/>
  <c r="R48" i="35"/>
  <c r="AD48" i="35"/>
  <c r="AP48" i="35"/>
  <c r="W49" i="35"/>
  <c r="AI49" i="35"/>
  <c r="P50" i="35"/>
  <c r="AB50" i="35"/>
  <c r="AN50" i="35"/>
  <c r="U51" i="35"/>
  <c r="AG51" i="35"/>
  <c r="N52" i="35"/>
  <c r="Z52" i="35"/>
  <c r="AL52" i="35"/>
  <c r="S53" i="35"/>
  <c r="AE53" i="35"/>
  <c r="L54" i="35"/>
  <c r="X54" i="35"/>
  <c r="AJ54" i="35"/>
  <c r="Q55" i="35"/>
  <c r="AC55" i="35"/>
  <c r="AO55" i="35"/>
  <c r="V56" i="35"/>
  <c r="AH56" i="35"/>
  <c r="O57" i="35"/>
  <c r="AA57" i="35"/>
  <c r="AM57" i="35"/>
  <c r="T58" i="35"/>
  <c r="AF58" i="35"/>
  <c r="M59" i="35"/>
  <c r="Y59" i="35"/>
  <c r="AK59" i="35"/>
  <c r="R60" i="35"/>
  <c r="AD60" i="35"/>
  <c r="AP60" i="35"/>
  <c r="W61" i="35"/>
  <c r="AI61" i="35"/>
  <c r="P62" i="35"/>
  <c r="AB62" i="35"/>
  <c r="AN62" i="35"/>
  <c r="U63" i="35"/>
  <c r="AG63" i="35"/>
  <c r="N64" i="35"/>
  <c r="Z64" i="35"/>
  <c r="AL64" i="35"/>
  <c r="S65" i="35"/>
  <c r="AE65" i="35"/>
  <c r="L66" i="35"/>
  <c r="X66" i="35"/>
  <c r="AJ66" i="35"/>
  <c r="Q67" i="35"/>
  <c r="AC67" i="35"/>
  <c r="AO67" i="35"/>
  <c r="V68" i="35"/>
  <c r="AH68" i="35"/>
  <c r="T41" i="35"/>
  <c r="AF41" i="35"/>
  <c r="M42" i="35"/>
  <c r="Y42" i="35"/>
  <c r="AK42" i="35"/>
  <c r="R43" i="35"/>
  <c r="AD43" i="35"/>
  <c r="AP43" i="35"/>
  <c r="W44" i="35"/>
  <c r="AI44" i="35"/>
  <c r="P45" i="35"/>
  <c r="AB45" i="35"/>
  <c r="AN45" i="35"/>
  <c r="U46" i="35"/>
  <c r="AG46" i="35"/>
  <c r="N47" i="35"/>
  <c r="Z47" i="35"/>
  <c r="AL47" i="35"/>
  <c r="S48" i="35"/>
  <c r="AE48" i="35"/>
  <c r="L49" i="35"/>
  <c r="X49" i="35"/>
  <c r="AJ49" i="35"/>
  <c r="Q50" i="35"/>
  <c r="AC50" i="35"/>
  <c r="AO50" i="35"/>
  <c r="V51" i="35"/>
  <c r="AH51" i="35"/>
  <c r="O52" i="35"/>
  <c r="AA52" i="35"/>
  <c r="AM52" i="35"/>
  <c r="T53" i="35"/>
  <c r="AF53" i="35"/>
  <c r="M54" i="35"/>
  <c r="Y54" i="35"/>
  <c r="AK54" i="35"/>
  <c r="R55" i="35"/>
  <c r="AD55" i="35"/>
  <c r="AP55" i="35"/>
  <c r="W56" i="35"/>
  <c r="AI56" i="35"/>
  <c r="P57" i="35"/>
  <c r="AB57" i="35"/>
  <c r="AN57" i="35"/>
  <c r="U58" i="35"/>
  <c r="AG58" i="35"/>
  <c r="N59" i="35"/>
  <c r="Z59" i="35"/>
  <c r="AL59" i="35"/>
  <c r="S60" i="35"/>
  <c r="AE60" i="35"/>
  <c r="L61" i="35"/>
  <c r="X61" i="35"/>
  <c r="AJ61" i="35"/>
  <c r="Q62" i="35"/>
  <c r="AC62" i="35"/>
  <c r="AO62" i="35"/>
  <c r="V63" i="35"/>
  <c r="AH63" i="35"/>
  <c r="O64" i="35"/>
  <c r="AA64" i="35"/>
  <c r="AM64" i="35"/>
  <c r="T65" i="35"/>
  <c r="AF65" i="35"/>
  <c r="M66" i="35"/>
  <c r="Y66" i="35"/>
  <c r="AK66" i="35"/>
  <c r="R67" i="35"/>
  <c r="AD67" i="35"/>
  <c r="AP67" i="35"/>
  <c r="W68" i="35"/>
  <c r="AI68" i="35"/>
  <c r="U41" i="35"/>
  <c r="AG41" i="35"/>
  <c r="N42" i="35"/>
  <c r="Z42" i="35"/>
  <c r="AL42" i="35"/>
  <c r="S43" i="35"/>
  <c r="AE43" i="35"/>
  <c r="L44" i="35"/>
  <c r="X44" i="35"/>
  <c r="AJ44" i="35"/>
  <c r="Q45" i="35"/>
  <c r="AC45" i="35"/>
  <c r="AO45" i="35"/>
  <c r="V46" i="35"/>
  <c r="AH46" i="35"/>
  <c r="O47" i="35"/>
  <c r="AA47" i="35"/>
  <c r="AM47" i="35"/>
  <c r="T48" i="35"/>
  <c r="AF48" i="35"/>
  <c r="M49" i="35"/>
  <c r="Y49" i="35"/>
  <c r="AK49" i="35"/>
  <c r="R50" i="35"/>
  <c r="AD50" i="35"/>
  <c r="AP50" i="35"/>
  <c r="W51" i="35"/>
  <c r="AI51" i="35"/>
  <c r="P52" i="35"/>
  <c r="AB52" i="35"/>
  <c r="AN52" i="35"/>
  <c r="U53" i="35"/>
  <c r="AG53" i="35"/>
  <c r="N54" i="35"/>
  <c r="Z54" i="35"/>
  <c r="AL54" i="35"/>
  <c r="S55" i="35"/>
  <c r="AE55" i="35"/>
  <c r="L56" i="35"/>
  <c r="X56" i="35"/>
  <c r="AJ56" i="35"/>
  <c r="Q57" i="35"/>
  <c r="AC57" i="35"/>
  <c r="AO57" i="35"/>
  <c r="V58" i="35"/>
  <c r="AH58" i="35"/>
  <c r="O59" i="35"/>
  <c r="AA59" i="35"/>
  <c r="AM59" i="35"/>
  <c r="T60" i="35"/>
  <c r="AF60" i="35"/>
  <c r="M61" i="35"/>
  <c r="Y61" i="35"/>
  <c r="AK61" i="35"/>
  <c r="R62" i="35"/>
  <c r="AD62" i="35"/>
  <c r="AP62" i="35"/>
  <c r="W63" i="35"/>
  <c r="AI63" i="35"/>
  <c r="P64" i="35"/>
  <c r="AB64" i="35"/>
  <c r="AN64" i="35"/>
  <c r="U65" i="35"/>
  <c r="AG65" i="35"/>
  <c r="N66" i="35"/>
  <c r="Z66" i="35"/>
  <c r="AL66" i="35"/>
  <c r="S67" i="35"/>
  <c r="AE67" i="35"/>
  <c r="L68" i="35"/>
  <c r="V41" i="35"/>
  <c r="AH41" i="35"/>
  <c r="O42" i="35"/>
  <c r="AA42" i="35"/>
  <c r="AM42" i="35"/>
  <c r="T43" i="35"/>
  <c r="AF43" i="35"/>
  <c r="M44" i="35"/>
  <c r="Y44" i="35"/>
  <c r="AK44" i="35"/>
  <c r="R45" i="35"/>
  <c r="AD45" i="35"/>
  <c r="AP45" i="35"/>
  <c r="W46" i="35"/>
  <c r="AI46" i="35"/>
  <c r="P47" i="35"/>
  <c r="AB47" i="35"/>
  <c r="AN47" i="35"/>
  <c r="U48" i="35"/>
  <c r="AG48" i="35"/>
  <c r="N49" i="35"/>
  <c r="Z49" i="35"/>
  <c r="AL49" i="35"/>
  <c r="S50" i="35"/>
  <c r="AE50" i="35"/>
  <c r="L51" i="35"/>
  <c r="X51" i="35"/>
  <c r="AJ51" i="35"/>
  <c r="Q52" i="35"/>
  <c r="AC52" i="35"/>
  <c r="AO52" i="35"/>
  <c r="V53" i="35"/>
  <c r="AH53" i="35"/>
  <c r="O54" i="35"/>
  <c r="AA54" i="35"/>
  <c r="AM54" i="35"/>
  <c r="T55" i="35"/>
  <c r="AF55" i="35"/>
  <c r="M56" i="35"/>
  <c r="Y56" i="35"/>
  <c r="AK56" i="35"/>
  <c r="R57" i="35"/>
  <c r="AD57" i="35"/>
  <c r="AP57" i="35"/>
  <c r="W58" i="35"/>
  <c r="AI58" i="35"/>
  <c r="P59" i="35"/>
  <c r="AB59" i="35"/>
  <c r="AN59" i="35"/>
  <c r="U60" i="35"/>
  <c r="AG60" i="35"/>
  <c r="N61" i="35"/>
  <c r="Z61" i="35"/>
  <c r="AL61" i="35"/>
  <c r="S62" i="35"/>
  <c r="AE62" i="35"/>
  <c r="L63" i="35"/>
  <c r="X63" i="35"/>
  <c r="AJ63" i="35"/>
  <c r="Q64" i="35"/>
  <c r="AC64" i="35"/>
  <c r="AO64" i="35"/>
  <c r="V65" i="35"/>
  <c r="AH65" i="35"/>
  <c r="O66" i="35"/>
  <c r="AA66" i="35"/>
  <c r="AM66" i="35"/>
  <c r="T67" i="35"/>
  <c r="W41" i="35"/>
  <c r="AI41" i="35"/>
  <c r="P42" i="35"/>
  <c r="AB42" i="35"/>
  <c r="AN42" i="35"/>
  <c r="U43" i="35"/>
  <c r="AG43" i="35"/>
  <c r="N44" i="35"/>
  <c r="Z44" i="35"/>
  <c r="AL44" i="35"/>
  <c r="S45" i="35"/>
  <c r="AE45" i="35"/>
  <c r="L46" i="35"/>
  <c r="X46" i="35"/>
  <c r="AJ46" i="35"/>
  <c r="Q47" i="35"/>
  <c r="AC47" i="35"/>
  <c r="AO47" i="35"/>
  <c r="V48" i="35"/>
  <c r="AH48" i="35"/>
  <c r="O49" i="35"/>
  <c r="AA49" i="35"/>
  <c r="AM49" i="35"/>
  <c r="T50" i="35"/>
  <c r="AF50" i="35"/>
  <c r="M51" i="35"/>
  <c r="Y51" i="35"/>
  <c r="AK51" i="35"/>
  <c r="R52" i="35"/>
  <c r="AD52" i="35"/>
  <c r="AP52" i="35"/>
  <c r="W53" i="35"/>
  <c r="AI53" i="35"/>
  <c r="P54" i="35"/>
  <c r="AB54" i="35"/>
  <c r="AN54" i="35"/>
  <c r="U55" i="35"/>
  <c r="AG55" i="35"/>
  <c r="N56" i="35"/>
  <c r="Z56" i="35"/>
  <c r="AL56" i="35"/>
  <c r="S57" i="35"/>
  <c r="AE57" i="35"/>
  <c r="L58" i="35"/>
  <c r="X58" i="35"/>
  <c r="AJ58" i="35"/>
  <c r="Q59" i="35"/>
  <c r="AC59" i="35"/>
  <c r="AO59" i="35"/>
  <c r="V60" i="35"/>
  <c r="AH60" i="35"/>
  <c r="O61" i="35"/>
  <c r="AA61" i="35"/>
  <c r="AM61" i="35"/>
  <c r="T62" i="35"/>
  <c r="AF62" i="35"/>
  <c r="M63" i="35"/>
  <c r="Y63" i="35"/>
  <c r="AK63" i="35"/>
  <c r="R64" i="35"/>
  <c r="AD64" i="35"/>
  <c r="AP64" i="35"/>
  <c r="W65" i="35"/>
  <c r="AI65" i="35"/>
  <c r="P66" i="35"/>
  <c r="AB66" i="35"/>
  <c r="AN66" i="35"/>
  <c r="U67" i="35"/>
  <c r="AG67" i="35"/>
  <c r="N68" i="35"/>
  <c r="Z68" i="35"/>
  <c r="AL68" i="35"/>
  <c r="L41" i="35"/>
  <c r="X41" i="35"/>
  <c r="AJ41" i="35"/>
  <c r="Q42" i="35"/>
  <c r="AC42" i="35"/>
  <c r="AO42" i="35"/>
  <c r="V43" i="35"/>
  <c r="AH43" i="35"/>
  <c r="O44" i="35"/>
  <c r="AA44" i="35"/>
  <c r="AM44" i="35"/>
  <c r="T45" i="35"/>
  <c r="AF45" i="35"/>
  <c r="M46" i="35"/>
  <c r="Y46" i="35"/>
  <c r="AK46" i="35"/>
  <c r="R47" i="35"/>
  <c r="AD47" i="35"/>
  <c r="AP47" i="35"/>
  <c r="W48" i="35"/>
  <c r="AI48" i="35"/>
  <c r="P49" i="35"/>
  <c r="AB49" i="35"/>
  <c r="AN49" i="35"/>
  <c r="U50" i="35"/>
  <c r="AG50" i="35"/>
  <c r="N51" i="35"/>
  <c r="Z51" i="35"/>
  <c r="AL51" i="35"/>
  <c r="S52" i="35"/>
  <c r="AE52" i="35"/>
  <c r="L53" i="35"/>
  <c r="X53" i="35"/>
  <c r="AJ53" i="35"/>
  <c r="Q54" i="35"/>
  <c r="AC54" i="35"/>
  <c r="AO54" i="35"/>
  <c r="V55" i="35"/>
  <c r="AH55" i="35"/>
  <c r="O56" i="35"/>
  <c r="AA56" i="35"/>
  <c r="AM56" i="35"/>
  <c r="T57" i="35"/>
  <c r="AF57" i="35"/>
  <c r="M58" i="35"/>
  <c r="Y58" i="35"/>
  <c r="AK58" i="35"/>
  <c r="R59" i="35"/>
  <c r="AD59" i="35"/>
  <c r="AP59" i="35"/>
  <c r="W60" i="35"/>
  <c r="AI60" i="35"/>
  <c r="P61" i="35"/>
  <c r="AB61" i="35"/>
  <c r="AN61" i="35"/>
  <c r="U62" i="35"/>
  <c r="AG62" i="35"/>
  <c r="N63" i="35"/>
  <c r="Z63" i="35"/>
  <c r="AL63" i="35"/>
  <c r="S64" i="35"/>
  <c r="AE64" i="35"/>
  <c r="L65" i="35"/>
  <c r="X65" i="35"/>
  <c r="AJ65" i="35"/>
  <c r="Q66" i="35"/>
  <c r="AC66" i="35"/>
  <c r="AO66" i="35"/>
  <c r="V67" i="35"/>
  <c r="AH67" i="35"/>
  <c r="O68" i="35"/>
  <c r="AA68" i="35"/>
  <c r="M41" i="35"/>
  <c r="Y41" i="35"/>
  <c r="AK41" i="35"/>
  <c r="R42" i="35"/>
  <c r="AD42" i="35"/>
  <c r="AP42" i="35"/>
  <c r="W43" i="35"/>
  <c r="AI43" i="35"/>
  <c r="P44" i="35"/>
  <c r="AB44" i="35"/>
  <c r="AN44" i="35"/>
  <c r="U45" i="35"/>
  <c r="AG45" i="35"/>
  <c r="N46" i="35"/>
  <c r="Z46" i="35"/>
  <c r="AL46" i="35"/>
  <c r="S47" i="35"/>
  <c r="AE47" i="35"/>
  <c r="L48" i="35"/>
  <c r="X48" i="35"/>
  <c r="AJ48" i="35"/>
  <c r="Q49" i="35"/>
  <c r="AC49" i="35"/>
  <c r="AO49" i="35"/>
  <c r="V50" i="35"/>
  <c r="AH50" i="35"/>
  <c r="O51" i="35"/>
  <c r="AA51" i="35"/>
  <c r="AM51" i="35"/>
  <c r="T52" i="35"/>
  <c r="AF52" i="35"/>
  <c r="M53" i="35"/>
  <c r="Y53" i="35"/>
  <c r="AK53" i="35"/>
  <c r="R54" i="35"/>
  <c r="AD54" i="35"/>
  <c r="AP54" i="35"/>
  <c r="W55" i="35"/>
  <c r="AI55" i="35"/>
  <c r="P56" i="35"/>
  <c r="AB56" i="35"/>
  <c r="AN56" i="35"/>
  <c r="U57" i="35"/>
  <c r="AG57" i="35"/>
  <c r="N58" i="35"/>
  <c r="Z58" i="35"/>
  <c r="AL58" i="35"/>
  <c r="S59" i="35"/>
  <c r="AE59" i="35"/>
  <c r="L60" i="35"/>
  <c r="X60" i="35"/>
  <c r="AJ60" i="35"/>
  <c r="Q61" i="35"/>
  <c r="AC61" i="35"/>
  <c r="AO61" i="35"/>
  <c r="V62" i="35"/>
  <c r="AH62" i="35"/>
  <c r="O63" i="35"/>
  <c r="AA63" i="35"/>
  <c r="AM63" i="35"/>
  <c r="T64" i="35"/>
  <c r="AF64" i="35"/>
  <c r="M65" i="35"/>
  <c r="Y65" i="35"/>
  <c r="AK65" i="35"/>
  <c r="R66" i="35"/>
  <c r="AD66" i="35"/>
  <c r="AP66" i="35"/>
  <c r="W67" i="35"/>
  <c r="AI67" i="35"/>
  <c r="N41" i="35"/>
  <c r="Z41" i="35"/>
  <c r="AL41" i="35"/>
  <c r="S42" i="35"/>
  <c r="AE42" i="35"/>
  <c r="L43" i="35"/>
  <c r="X43" i="35"/>
  <c r="AJ43" i="35"/>
  <c r="Q44" i="35"/>
  <c r="AC44" i="35"/>
  <c r="AO44" i="35"/>
  <c r="V45" i="35"/>
  <c r="AH45" i="35"/>
  <c r="O46" i="35"/>
  <c r="AA46" i="35"/>
  <c r="AM46" i="35"/>
  <c r="T47" i="35"/>
  <c r="AF47" i="35"/>
  <c r="M48" i="35"/>
  <c r="Y48" i="35"/>
  <c r="AK48" i="35"/>
  <c r="R49" i="35"/>
  <c r="AD49" i="35"/>
  <c r="AP49" i="35"/>
  <c r="W50" i="35"/>
  <c r="AI50" i="35"/>
  <c r="P51" i="35"/>
  <c r="AB51" i="35"/>
  <c r="AN51" i="35"/>
  <c r="U52" i="35"/>
  <c r="AG52" i="35"/>
  <c r="N53" i="35"/>
  <c r="Z53" i="35"/>
  <c r="AL53" i="35"/>
  <c r="S54" i="35"/>
  <c r="AE54" i="35"/>
  <c r="L55" i="35"/>
  <c r="X55" i="35"/>
  <c r="AJ55" i="35"/>
  <c r="Q56" i="35"/>
  <c r="AC56" i="35"/>
  <c r="AO56" i="35"/>
  <c r="V57" i="35"/>
  <c r="AH57" i="35"/>
  <c r="O58" i="35"/>
  <c r="AA58" i="35"/>
  <c r="AM58" i="35"/>
  <c r="T59" i="35"/>
  <c r="AF59" i="35"/>
  <c r="M60" i="35"/>
  <c r="Y60" i="35"/>
  <c r="AK60" i="35"/>
  <c r="R61" i="35"/>
  <c r="AD61" i="35"/>
  <c r="AP61" i="35"/>
  <c r="W62" i="35"/>
  <c r="AI62" i="35"/>
  <c r="P63" i="35"/>
  <c r="AB63" i="35"/>
  <c r="AN63" i="35"/>
  <c r="U64" i="35"/>
  <c r="AG64" i="35"/>
  <c r="N65" i="35"/>
  <c r="Z65" i="35"/>
  <c r="AL65" i="35"/>
  <c r="S66" i="35"/>
  <c r="AE66" i="35"/>
  <c r="L67" i="35"/>
  <c r="X67" i="35"/>
  <c r="AJ67" i="35"/>
  <c r="AF67" i="35"/>
  <c r="AN68" i="35"/>
  <c r="K68" i="35"/>
  <c r="K56" i="35"/>
  <c r="K44" i="35"/>
  <c r="M68" i="35"/>
  <c r="AO68" i="35"/>
  <c r="K67" i="35"/>
  <c r="K55" i="35"/>
  <c r="K43" i="35"/>
  <c r="P68" i="35"/>
  <c r="AP68" i="35"/>
  <c r="K66" i="35"/>
  <c r="K54" i="35"/>
  <c r="K42" i="35"/>
  <c r="Q68" i="35"/>
  <c r="K65" i="35"/>
  <c r="K53" i="35"/>
  <c r="K41" i="35"/>
  <c r="X68" i="35"/>
  <c r="K64" i="35"/>
  <c r="K52" i="35"/>
  <c r="Y68" i="35"/>
  <c r="K63" i="35"/>
  <c r="K51" i="35"/>
  <c r="AB68" i="35"/>
  <c r="K62" i="35"/>
  <c r="K50" i="35"/>
  <c r="AC68" i="35"/>
  <c r="K61" i="35"/>
  <c r="K49" i="35"/>
  <c r="AD68" i="35"/>
  <c r="K60" i="35"/>
  <c r="K48" i="35"/>
  <c r="AJ68" i="35"/>
  <c r="K59" i="35"/>
  <c r="K47" i="35"/>
  <c r="AK68" i="35"/>
  <c r="K58" i="35"/>
  <c r="K46" i="35"/>
  <c r="AM68" i="35"/>
  <c r="K57" i="35"/>
  <c r="K45" i="35"/>
  <c r="B1" i="13"/>
  <c r="B1" i="1"/>
  <c r="AG4" i="1"/>
  <c r="AE4" i="1"/>
  <c r="F40" i="19" l="1"/>
  <c r="G25" i="19"/>
  <c r="I19" i="19"/>
  <c r="F32" i="19"/>
  <c r="E32" i="19"/>
  <c r="D32" i="19"/>
  <c r="I25" i="19"/>
  <c r="E40" i="19"/>
  <c r="H19" i="19"/>
  <c r="L4" i="35"/>
  <c r="E23" i="19" s="1"/>
  <c r="X4" i="35"/>
  <c r="I30" i="19" s="1"/>
  <c r="AJ4" i="35"/>
  <c r="E16" i="19" s="1"/>
  <c r="Q5" i="35"/>
  <c r="AC5" i="35"/>
  <c r="AO5" i="35"/>
  <c r="V6" i="35"/>
  <c r="AH6" i="35"/>
  <c r="O7" i="35"/>
  <c r="AA7" i="35"/>
  <c r="AM7" i="35"/>
  <c r="T8" i="35"/>
  <c r="AF8" i="35"/>
  <c r="M9" i="35"/>
  <c r="Y9" i="35"/>
  <c r="AK9" i="35"/>
  <c r="R10" i="35"/>
  <c r="AD10" i="35"/>
  <c r="W11" i="35"/>
  <c r="AI11" i="35"/>
  <c r="P12" i="35"/>
  <c r="AB12" i="35"/>
  <c r="U13" i="35"/>
  <c r="AG13" i="35"/>
  <c r="N14" i="35"/>
  <c r="Z14" i="35"/>
  <c r="AL14" i="35"/>
  <c r="S15" i="35"/>
  <c r="AE15" i="35"/>
  <c r="L16" i="35"/>
  <c r="X16" i="35"/>
  <c r="AJ16" i="35"/>
  <c r="Q17" i="35"/>
  <c r="AC17" i="35"/>
  <c r="AO17" i="35"/>
  <c r="V18" i="35"/>
  <c r="AH18" i="35"/>
  <c r="O19" i="35"/>
  <c r="AA19" i="35"/>
  <c r="AM19" i="35"/>
  <c r="T20" i="35"/>
  <c r="AF20" i="35"/>
  <c r="M21" i="35"/>
  <c r="Y21" i="35"/>
  <c r="AK21" i="35"/>
  <c r="R22" i="35"/>
  <c r="AD22" i="35"/>
  <c r="W23" i="35"/>
  <c r="AI23" i="35"/>
  <c r="P24" i="35"/>
  <c r="AB24" i="35"/>
  <c r="U25" i="35"/>
  <c r="AG25" i="35"/>
  <c r="N26" i="35"/>
  <c r="Z26" i="35"/>
  <c r="AL26" i="35"/>
  <c r="S27" i="35"/>
  <c r="AE27" i="35"/>
  <c r="L28" i="35"/>
  <c r="X28" i="35"/>
  <c r="AJ28" i="35"/>
  <c r="Q29" i="35"/>
  <c r="AC29" i="35"/>
  <c r="AO29" i="35"/>
  <c r="V30" i="35"/>
  <c r="AH30" i="35"/>
  <c r="O31" i="35"/>
  <c r="AA31" i="35"/>
  <c r="AM31" i="35"/>
  <c r="T32" i="35"/>
  <c r="AF32" i="35"/>
  <c r="M33" i="35"/>
  <c r="Y33" i="35"/>
  <c r="AK33" i="35"/>
  <c r="R34" i="35"/>
  <c r="AD34" i="35"/>
  <c r="W35" i="35"/>
  <c r="AI35" i="35"/>
  <c r="P36" i="35"/>
  <c r="M4" i="35"/>
  <c r="F23" i="19" s="1"/>
  <c r="Y4" i="35"/>
  <c r="AK4" i="35"/>
  <c r="F16" i="19" s="1"/>
  <c r="R5" i="35"/>
  <c r="AD5" i="35"/>
  <c r="W6" i="35"/>
  <c r="AI6" i="35"/>
  <c r="P7" i="35"/>
  <c r="AB7" i="35"/>
  <c r="U8" i="35"/>
  <c r="AG8" i="35"/>
  <c r="N9" i="35"/>
  <c r="Z9" i="35"/>
  <c r="AL9" i="35"/>
  <c r="S10" i="35"/>
  <c r="AE10" i="35"/>
  <c r="L11" i="35"/>
  <c r="X11" i="35"/>
  <c r="AJ11" i="35"/>
  <c r="Q12" i="35"/>
  <c r="AC12" i="35"/>
  <c r="AO12" i="35"/>
  <c r="V13" i="35"/>
  <c r="AH13" i="35"/>
  <c r="O14" i="35"/>
  <c r="AA14" i="35"/>
  <c r="AM14" i="35"/>
  <c r="T15" i="35"/>
  <c r="AF15" i="35"/>
  <c r="M16" i="35"/>
  <c r="Y16" i="35"/>
  <c r="AK16" i="35"/>
  <c r="R17" i="35"/>
  <c r="AD17" i="35"/>
  <c r="W18" i="35"/>
  <c r="AI18" i="35"/>
  <c r="P19" i="35"/>
  <c r="AB19" i="35"/>
  <c r="U20" i="35"/>
  <c r="AG20" i="35"/>
  <c r="N21" i="35"/>
  <c r="Z21" i="35"/>
  <c r="AL21" i="35"/>
  <c r="S22" i="35"/>
  <c r="AE22" i="35"/>
  <c r="L23" i="35"/>
  <c r="X23" i="35"/>
  <c r="AJ23" i="35"/>
  <c r="Q24" i="35"/>
  <c r="AC24" i="35"/>
  <c r="AO24" i="35"/>
  <c r="V25" i="35"/>
  <c r="AH25" i="35"/>
  <c r="O26" i="35"/>
  <c r="AA26" i="35"/>
  <c r="AM26" i="35"/>
  <c r="T27" i="35"/>
  <c r="AF27" i="35"/>
  <c r="M28" i="35"/>
  <c r="Y28" i="35"/>
  <c r="AK28" i="35"/>
  <c r="R29" i="35"/>
  <c r="AD29" i="35"/>
  <c r="W30" i="35"/>
  <c r="AI30" i="35"/>
  <c r="P31" i="35"/>
  <c r="AB31" i="35"/>
  <c r="U32" i="35"/>
  <c r="AG32" i="35"/>
  <c r="N33" i="35"/>
  <c r="Z33" i="35"/>
  <c r="AL33" i="35"/>
  <c r="S34" i="35"/>
  <c r="AE34" i="35"/>
  <c r="L35" i="35"/>
  <c r="X35" i="35"/>
  <c r="N4" i="35"/>
  <c r="G23" i="19" s="1"/>
  <c r="Z4" i="35"/>
  <c r="AL4" i="35"/>
  <c r="G16" i="19" s="1"/>
  <c r="S5" i="35"/>
  <c r="AE5" i="35"/>
  <c r="L6" i="35"/>
  <c r="X6" i="35"/>
  <c r="AJ6" i="35"/>
  <c r="Q7" i="35"/>
  <c r="AC7" i="35"/>
  <c r="AO7" i="35"/>
  <c r="V8" i="35"/>
  <c r="AH8" i="35"/>
  <c r="O9" i="35"/>
  <c r="AA9" i="35"/>
  <c r="AM9" i="35"/>
  <c r="T10" i="35"/>
  <c r="AF10" i="35"/>
  <c r="M11" i="35"/>
  <c r="Y11" i="35"/>
  <c r="AK11" i="35"/>
  <c r="R12" i="35"/>
  <c r="AD12" i="35"/>
  <c r="W13" i="35"/>
  <c r="AI13" i="35"/>
  <c r="P14" i="35"/>
  <c r="AB14" i="35"/>
  <c r="U15" i="35"/>
  <c r="AG15" i="35"/>
  <c r="N16" i="35"/>
  <c r="Z16" i="35"/>
  <c r="AL16" i="35"/>
  <c r="S17" i="35"/>
  <c r="AE17" i="35"/>
  <c r="L18" i="35"/>
  <c r="X18" i="35"/>
  <c r="AJ18" i="35"/>
  <c r="Q19" i="35"/>
  <c r="AC19" i="35"/>
  <c r="AO19" i="35"/>
  <c r="V20" i="35"/>
  <c r="AH20" i="35"/>
  <c r="O21" i="35"/>
  <c r="AA21" i="35"/>
  <c r="AM21" i="35"/>
  <c r="T22" i="35"/>
  <c r="AF22" i="35"/>
  <c r="M23" i="35"/>
  <c r="Y23" i="35"/>
  <c r="AK23" i="35"/>
  <c r="R24" i="35"/>
  <c r="AD24" i="35"/>
  <c r="W25" i="35"/>
  <c r="AI25" i="35"/>
  <c r="P26" i="35"/>
  <c r="AB26" i="35"/>
  <c r="U27" i="35"/>
  <c r="AG27" i="35"/>
  <c r="N28" i="35"/>
  <c r="Z28" i="35"/>
  <c r="AL28" i="35"/>
  <c r="S29" i="35"/>
  <c r="AE29" i="35"/>
  <c r="L30" i="35"/>
  <c r="X30" i="35"/>
  <c r="AJ30" i="35"/>
  <c r="Q31" i="35"/>
  <c r="AC31" i="35"/>
  <c r="AO31" i="35"/>
  <c r="V32" i="35"/>
  <c r="AH32" i="35"/>
  <c r="O33" i="35"/>
  <c r="AA33" i="35"/>
  <c r="AM33" i="35"/>
  <c r="T34" i="35"/>
  <c r="AF34" i="35"/>
  <c r="M35" i="35"/>
  <c r="Y35" i="35"/>
  <c r="AK35" i="35"/>
  <c r="R36" i="35"/>
  <c r="AD36" i="35"/>
  <c r="O4" i="35"/>
  <c r="H23" i="19" s="1"/>
  <c r="AA4" i="35"/>
  <c r="D37" i="19" s="1"/>
  <c r="AM4" i="35"/>
  <c r="H16" i="19" s="1"/>
  <c r="T5" i="35"/>
  <c r="AF5" i="35"/>
  <c r="M6" i="35"/>
  <c r="Y6" i="35"/>
  <c r="AK6" i="35"/>
  <c r="R7" i="35"/>
  <c r="AD7" i="35"/>
  <c r="W8" i="35"/>
  <c r="AI8" i="35"/>
  <c r="P9" i="35"/>
  <c r="AB9" i="35"/>
  <c r="U10" i="35"/>
  <c r="AG10" i="35"/>
  <c r="N11" i="35"/>
  <c r="Z11" i="35"/>
  <c r="AL11" i="35"/>
  <c r="S12" i="35"/>
  <c r="AE12" i="35"/>
  <c r="L13" i="35"/>
  <c r="X13" i="35"/>
  <c r="AJ13" i="35"/>
  <c r="Q14" i="35"/>
  <c r="AC14" i="35"/>
  <c r="AO14" i="35"/>
  <c r="V15" i="35"/>
  <c r="AH15" i="35"/>
  <c r="O16" i="35"/>
  <c r="AA16" i="35"/>
  <c r="AM16" i="35"/>
  <c r="T17" i="35"/>
  <c r="AF17" i="35"/>
  <c r="M18" i="35"/>
  <c r="Y18" i="35"/>
  <c r="AK18" i="35"/>
  <c r="R19" i="35"/>
  <c r="AD19" i="35"/>
  <c r="W20" i="35"/>
  <c r="AI20" i="35"/>
  <c r="P21" i="35"/>
  <c r="AB21" i="35"/>
  <c r="U22" i="35"/>
  <c r="AG22" i="35"/>
  <c r="N23" i="35"/>
  <c r="Z23" i="35"/>
  <c r="AL23" i="35"/>
  <c r="S24" i="35"/>
  <c r="AE24" i="35"/>
  <c r="L25" i="35"/>
  <c r="X25" i="35"/>
  <c r="AJ25" i="35"/>
  <c r="Q26" i="35"/>
  <c r="AC26" i="35"/>
  <c r="AO26" i="35"/>
  <c r="V27" i="35"/>
  <c r="AH27" i="35"/>
  <c r="O28" i="35"/>
  <c r="AA28" i="35"/>
  <c r="AM28" i="35"/>
  <c r="T29" i="35"/>
  <c r="AF29" i="35"/>
  <c r="M30" i="35"/>
  <c r="Y30" i="35"/>
  <c r="AK30" i="35"/>
  <c r="R31" i="35"/>
  <c r="AD31" i="35"/>
  <c r="W32" i="35"/>
  <c r="AI32" i="35"/>
  <c r="P33" i="35"/>
  <c r="AB33" i="35"/>
  <c r="U34" i="35"/>
  <c r="AG34" i="35"/>
  <c r="N35" i="35"/>
  <c r="Z35" i="35"/>
  <c r="AL35" i="35"/>
  <c r="P4" i="35"/>
  <c r="I23" i="19" s="1"/>
  <c r="AB4" i="35"/>
  <c r="E37" i="19" s="1"/>
  <c r="U5" i="35"/>
  <c r="AG5" i="35"/>
  <c r="N6" i="35"/>
  <c r="Z6" i="35"/>
  <c r="AL6" i="35"/>
  <c r="S7" i="35"/>
  <c r="AE7" i="35"/>
  <c r="L8" i="35"/>
  <c r="X8" i="35"/>
  <c r="AJ8" i="35"/>
  <c r="Q9" i="35"/>
  <c r="AC9" i="35"/>
  <c r="AO9" i="35"/>
  <c r="V10" i="35"/>
  <c r="AH10" i="35"/>
  <c r="O11" i="35"/>
  <c r="AA11" i="35"/>
  <c r="AM11" i="35"/>
  <c r="T12" i="35"/>
  <c r="AF12" i="35"/>
  <c r="M13" i="35"/>
  <c r="Y13" i="35"/>
  <c r="AK13" i="35"/>
  <c r="R14" i="35"/>
  <c r="AD14" i="35"/>
  <c r="W15" i="35"/>
  <c r="AI15" i="35"/>
  <c r="P16" i="35"/>
  <c r="AB16" i="35"/>
  <c r="U17" i="35"/>
  <c r="AG17" i="35"/>
  <c r="N18" i="35"/>
  <c r="Z18" i="35"/>
  <c r="AL18" i="35"/>
  <c r="S19" i="35"/>
  <c r="AE19" i="35"/>
  <c r="L20" i="35"/>
  <c r="X20" i="35"/>
  <c r="AJ20" i="35"/>
  <c r="Q21" i="35"/>
  <c r="AC21" i="35"/>
  <c r="AO21" i="35"/>
  <c r="V22" i="35"/>
  <c r="AH22" i="35"/>
  <c r="O23" i="35"/>
  <c r="AA23" i="35"/>
  <c r="AM23" i="35"/>
  <c r="T24" i="35"/>
  <c r="AF24" i="35"/>
  <c r="M25" i="35"/>
  <c r="Y25" i="35"/>
  <c r="AK25" i="35"/>
  <c r="R26" i="35"/>
  <c r="AD26" i="35"/>
  <c r="W27" i="35"/>
  <c r="AI27" i="35"/>
  <c r="P28" i="35"/>
  <c r="AB28" i="35"/>
  <c r="U29" i="35"/>
  <c r="AG29" i="35"/>
  <c r="N30" i="35"/>
  <c r="Z30" i="35"/>
  <c r="AL30" i="35"/>
  <c r="S31" i="35"/>
  <c r="AE31" i="35"/>
  <c r="L32" i="35"/>
  <c r="X32" i="35"/>
  <c r="AJ32" i="35"/>
  <c r="Q33" i="35"/>
  <c r="AC33" i="35"/>
  <c r="AO33" i="35"/>
  <c r="V34" i="35"/>
  <c r="AH34" i="35"/>
  <c r="O35" i="35"/>
  <c r="AA35" i="35"/>
  <c r="AM35" i="35"/>
  <c r="T36" i="35"/>
  <c r="Q4" i="35"/>
  <c r="AC4" i="35"/>
  <c r="F37" i="19" s="1"/>
  <c r="AO4" i="35"/>
  <c r="V5" i="35"/>
  <c r="AH5" i="35"/>
  <c r="O6" i="35"/>
  <c r="AA6" i="35"/>
  <c r="AM6" i="35"/>
  <c r="T7" i="35"/>
  <c r="AF7" i="35"/>
  <c r="M8" i="35"/>
  <c r="Y8" i="35"/>
  <c r="AK8" i="35"/>
  <c r="R9" i="35"/>
  <c r="AD9" i="35"/>
  <c r="W10" i="35"/>
  <c r="AI10" i="35"/>
  <c r="P11" i="35"/>
  <c r="AB11" i="35"/>
  <c r="U12" i="35"/>
  <c r="AG12" i="35"/>
  <c r="N13" i="35"/>
  <c r="Z13" i="35"/>
  <c r="AL13" i="35"/>
  <c r="S14" i="35"/>
  <c r="AE14" i="35"/>
  <c r="L15" i="35"/>
  <c r="X15" i="35"/>
  <c r="AJ15" i="35"/>
  <c r="Q16" i="35"/>
  <c r="AC16" i="35"/>
  <c r="AO16" i="35"/>
  <c r="V17" i="35"/>
  <c r="AH17" i="35"/>
  <c r="O18" i="35"/>
  <c r="AA18" i="35"/>
  <c r="AM18" i="35"/>
  <c r="T19" i="35"/>
  <c r="AF19" i="35"/>
  <c r="M20" i="35"/>
  <c r="Y20" i="35"/>
  <c r="AK20" i="35"/>
  <c r="R21" i="35"/>
  <c r="AD21" i="35"/>
  <c r="W22" i="35"/>
  <c r="AI22" i="35"/>
  <c r="P23" i="35"/>
  <c r="AB23" i="35"/>
  <c r="U24" i="35"/>
  <c r="AG24" i="35"/>
  <c r="N25" i="35"/>
  <c r="Z25" i="35"/>
  <c r="AL25" i="35"/>
  <c r="S26" i="35"/>
  <c r="AE26" i="35"/>
  <c r="L27" i="35"/>
  <c r="X27" i="35"/>
  <c r="AJ27" i="35"/>
  <c r="Q28" i="35"/>
  <c r="AC28" i="35"/>
  <c r="AO28" i="35"/>
  <c r="V29" i="35"/>
  <c r="AH29" i="35"/>
  <c r="O30" i="35"/>
  <c r="AA30" i="35"/>
  <c r="AM30" i="35"/>
  <c r="T31" i="35"/>
  <c r="AF31" i="35"/>
  <c r="M32" i="35"/>
  <c r="Y32" i="35"/>
  <c r="AK32" i="35"/>
  <c r="R33" i="35"/>
  <c r="AD33" i="35"/>
  <c r="W34" i="35"/>
  <c r="AI34" i="35"/>
  <c r="P35" i="35"/>
  <c r="R4" i="35"/>
  <c r="AD4" i="35"/>
  <c r="G37" i="19" s="1"/>
  <c r="W5" i="35"/>
  <c r="AI5" i="35"/>
  <c r="P6" i="35"/>
  <c r="AB6" i="35"/>
  <c r="U7" i="35"/>
  <c r="AG7" i="35"/>
  <c r="N8" i="35"/>
  <c r="Z8" i="35"/>
  <c r="AL8" i="35"/>
  <c r="S9" i="35"/>
  <c r="AE9" i="35"/>
  <c r="L10" i="35"/>
  <c r="X10" i="35"/>
  <c r="AJ10" i="35"/>
  <c r="Q11" i="35"/>
  <c r="AC11" i="35"/>
  <c r="AO11" i="35"/>
  <c r="V12" i="35"/>
  <c r="AH12" i="35"/>
  <c r="O13" i="35"/>
  <c r="AA13" i="35"/>
  <c r="AM13" i="35"/>
  <c r="T14" i="35"/>
  <c r="AF14" i="35"/>
  <c r="M15" i="35"/>
  <c r="Y15" i="35"/>
  <c r="AK15" i="35"/>
  <c r="R16" i="35"/>
  <c r="AD16" i="35"/>
  <c r="W17" i="35"/>
  <c r="AI17" i="35"/>
  <c r="P18" i="35"/>
  <c r="AB18" i="35"/>
  <c r="U19" i="35"/>
  <c r="AG19" i="35"/>
  <c r="N20" i="35"/>
  <c r="Z20" i="35"/>
  <c r="AL20" i="35"/>
  <c r="S21" i="35"/>
  <c r="AE21" i="35"/>
  <c r="L22" i="35"/>
  <c r="X22" i="35"/>
  <c r="AJ22" i="35"/>
  <c r="Q23" i="35"/>
  <c r="AC23" i="35"/>
  <c r="AO23" i="35"/>
  <c r="V24" i="35"/>
  <c r="AH24" i="35"/>
  <c r="O25" i="35"/>
  <c r="AA25" i="35"/>
  <c r="AM25" i="35"/>
  <c r="T26" i="35"/>
  <c r="AF26" i="35"/>
  <c r="M27" i="35"/>
  <c r="Y27" i="35"/>
  <c r="AK27" i="35"/>
  <c r="R28" i="35"/>
  <c r="AD28" i="35"/>
  <c r="W29" i="35"/>
  <c r="AI29" i="35"/>
  <c r="P30" i="35"/>
  <c r="AB30" i="35"/>
  <c r="U31" i="35"/>
  <c r="AG31" i="35"/>
  <c r="N32" i="35"/>
  <c r="Z32" i="35"/>
  <c r="AL32" i="35"/>
  <c r="S33" i="35"/>
  <c r="AE33" i="35"/>
  <c r="L34" i="35"/>
  <c r="X34" i="35"/>
  <c r="AJ34" i="35"/>
  <c r="Q35" i="35"/>
  <c r="AC35" i="35"/>
  <c r="AO35" i="35"/>
  <c r="V36" i="35"/>
  <c r="S4" i="35"/>
  <c r="D30" i="19" s="1"/>
  <c r="AE4" i="35"/>
  <c r="H37" i="19" s="1"/>
  <c r="L5" i="35"/>
  <c r="X5" i="35"/>
  <c r="AJ5" i="35"/>
  <c r="Q6" i="35"/>
  <c r="AC6" i="35"/>
  <c r="AO6" i="35"/>
  <c r="V7" i="35"/>
  <c r="AH7" i="35"/>
  <c r="O8" i="35"/>
  <c r="AA8" i="35"/>
  <c r="AM8" i="35"/>
  <c r="T9" i="35"/>
  <c r="AF9" i="35"/>
  <c r="M10" i="35"/>
  <c r="Y10" i="35"/>
  <c r="AK10" i="35"/>
  <c r="R11" i="35"/>
  <c r="AD11" i="35"/>
  <c r="W12" i="35"/>
  <c r="AI12" i="35"/>
  <c r="P13" i="35"/>
  <c r="AB13" i="35"/>
  <c r="U14" i="35"/>
  <c r="AG14" i="35"/>
  <c r="N15" i="35"/>
  <c r="Z15" i="35"/>
  <c r="AL15" i="35"/>
  <c r="S16" i="35"/>
  <c r="AE16" i="35"/>
  <c r="L17" i="35"/>
  <c r="X17" i="35"/>
  <c r="AJ17" i="35"/>
  <c r="Q18" i="35"/>
  <c r="AC18" i="35"/>
  <c r="AO18" i="35"/>
  <c r="V19" i="35"/>
  <c r="AH19" i="35"/>
  <c r="O20" i="35"/>
  <c r="AA20" i="35"/>
  <c r="AM20" i="35"/>
  <c r="T21" i="35"/>
  <c r="AF21" i="35"/>
  <c r="M22" i="35"/>
  <c r="Y22" i="35"/>
  <c r="AK22" i="35"/>
  <c r="R23" i="35"/>
  <c r="AD23" i="35"/>
  <c r="W24" i="35"/>
  <c r="AI24" i="35"/>
  <c r="P25" i="35"/>
  <c r="AB25" i="35"/>
  <c r="U26" i="35"/>
  <c r="AG26" i="35"/>
  <c r="N27" i="35"/>
  <c r="Z27" i="35"/>
  <c r="AL27" i="35"/>
  <c r="S28" i="35"/>
  <c r="AE28" i="35"/>
  <c r="L29" i="35"/>
  <c r="X29" i="35"/>
  <c r="AJ29" i="35"/>
  <c r="Q30" i="35"/>
  <c r="AC30" i="35"/>
  <c r="AO30" i="35"/>
  <c r="V31" i="35"/>
  <c r="AH31" i="35"/>
  <c r="O32" i="35"/>
  <c r="AA32" i="35"/>
  <c r="AM32" i="35"/>
  <c r="T33" i="35"/>
  <c r="AF33" i="35"/>
  <c r="M34" i="35"/>
  <c r="Y34" i="35"/>
  <c r="AK34" i="35"/>
  <c r="R35" i="35"/>
  <c r="T4" i="35"/>
  <c r="E30" i="19" s="1"/>
  <c r="AF4" i="35"/>
  <c r="I37" i="19" s="1"/>
  <c r="M5" i="35"/>
  <c r="Y5" i="35"/>
  <c r="AK5" i="35"/>
  <c r="R6" i="35"/>
  <c r="AD6" i="35"/>
  <c r="W7" i="35"/>
  <c r="AI7" i="35"/>
  <c r="P8" i="35"/>
  <c r="AB8" i="35"/>
  <c r="U9" i="35"/>
  <c r="AG9" i="35"/>
  <c r="N10" i="35"/>
  <c r="Z10" i="35"/>
  <c r="AL10" i="35"/>
  <c r="S11" i="35"/>
  <c r="AE11" i="35"/>
  <c r="L12" i="35"/>
  <c r="X12" i="35"/>
  <c r="AJ12" i="35"/>
  <c r="Q13" i="35"/>
  <c r="AC13" i="35"/>
  <c r="AO13" i="35"/>
  <c r="V14" i="35"/>
  <c r="AH14" i="35"/>
  <c r="O15" i="35"/>
  <c r="AA15" i="35"/>
  <c r="AM15" i="35"/>
  <c r="T16" i="35"/>
  <c r="AF16" i="35"/>
  <c r="M17" i="35"/>
  <c r="Y17" i="35"/>
  <c r="AK17" i="35"/>
  <c r="R18" i="35"/>
  <c r="AD18" i="35"/>
  <c r="W19" i="35"/>
  <c r="AI19" i="35"/>
  <c r="P20" i="35"/>
  <c r="AB20" i="35"/>
  <c r="U21" i="35"/>
  <c r="AG21" i="35"/>
  <c r="N22" i="35"/>
  <c r="Z22" i="35"/>
  <c r="AL22" i="35"/>
  <c r="S23" i="35"/>
  <c r="AE23" i="35"/>
  <c r="L24" i="35"/>
  <c r="X24" i="35"/>
  <c r="AJ24" i="35"/>
  <c r="Q25" i="35"/>
  <c r="AC25" i="35"/>
  <c r="AO25" i="35"/>
  <c r="V26" i="35"/>
  <c r="AH26" i="35"/>
  <c r="O27" i="35"/>
  <c r="AA27" i="35"/>
  <c r="AM27" i="35"/>
  <c r="T28" i="35"/>
  <c r="AF28" i="35"/>
  <c r="M29" i="35"/>
  <c r="Y29" i="35"/>
  <c r="AK29" i="35"/>
  <c r="R30" i="35"/>
  <c r="AD30" i="35"/>
  <c r="W31" i="35"/>
  <c r="AI31" i="35"/>
  <c r="P32" i="35"/>
  <c r="AB32" i="35"/>
  <c r="U33" i="35"/>
  <c r="AG33" i="35"/>
  <c r="N34" i="35"/>
  <c r="Z34" i="35"/>
  <c r="AL34" i="35"/>
  <c r="S35" i="35"/>
  <c r="AE35" i="35"/>
  <c r="L36" i="35"/>
  <c r="X36" i="35"/>
  <c r="AJ36" i="35"/>
  <c r="U4" i="35"/>
  <c r="F30" i="19" s="1"/>
  <c r="AG4" i="35"/>
  <c r="N5" i="35"/>
  <c r="Z5" i="35"/>
  <c r="AL5" i="35"/>
  <c r="S6" i="35"/>
  <c r="AE6" i="35"/>
  <c r="L7" i="35"/>
  <c r="X7" i="35"/>
  <c r="AJ7" i="35"/>
  <c r="Q8" i="35"/>
  <c r="AC8" i="35"/>
  <c r="AO8" i="35"/>
  <c r="V9" i="35"/>
  <c r="AH9" i="35"/>
  <c r="O10" i="35"/>
  <c r="AA10" i="35"/>
  <c r="AM10" i="35"/>
  <c r="T11" i="35"/>
  <c r="AF11" i="35"/>
  <c r="M12" i="35"/>
  <c r="Y12" i="35"/>
  <c r="AK12" i="35"/>
  <c r="R13" i="35"/>
  <c r="AD13" i="35"/>
  <c r="W14" i="35"/>
  <c r="AI14" i="35"/>
  <c r="P15" i="35"/>
  <c r="AB15" i="35"/>
  <c r="U16" i="35"/>
  <c r="AG16" i="35"/>
  <c r="N17" i="35"/>
  <c r="Z17" i="35"/>
  <c r="AL17" i="35"/>
  <c r="S18" i="35"/>
  <c r="AE18" i="35"/>
  <c r="L19" i="35"/>
  <c r="X19" i="35"/>
  <c r="AJ19" i="35"/>
  <c r="Q20" i="35"/>
  <c r="AC20" i="35"/>
  <c r="AO20" i="35"/>
  <c r="V21" i="35"/>
  <c r="AH21" i="35"/>
  <c r="O22" i="35"/>
  <c r="AA22" i="35"/>
  <c r="AM22" i="35"/>
  <c r="T23" i="35"/>
  <c r="AF23" i="35"/>
  <c r="M24" i="35"/>
  <c r="Y24" i="35"/>
  <c r="AK24" i="35"/>
  <c r="R25" i="35"/>
  <c r="AD25" i="35"/>
  <c r="W26" i="35"/>
  <c r="AI26" i="35"/>
  <c r="P27" i="35"/>
  <c r="AB27" i="35"/>
  <c r="U28" i="35"/>
  <c r="AG28" i="35"/>
  <c r="N29" i="35"/>
  <c r="Z29" i="35"/>
  <c r="AL29" i="35"/>
  <c r="S30" i="35"/>
  <c r="AE30" i="35"/>
  <c r="L31" i="35"/>
  <c r="X31" i="35"/>
  <c r="AJ31" i="35"/>
  <c r="Q32" i="35"/>
  <c r="AC32" i="35"/>
  <c r="AO32" i="35"/>
  <c r="V33" i="35"/>
  <c r="AH33" i="35"/>
  <c r="O34" i="35"/>
  <c r="AA34" i="35"/>
  <c r="AM34" i="35"/>
  <c r="T35" i="35"/>
  <c r="AF35" i="35"/>
  <c r="V4" i="35"/>
  <c r="G30" i="19" s="1"/>
  <c r="AH4" i="35"/>
  <c r="O5" i="35"/>
  <c r="AA5" i="35"/>
  <c r="AM5" i="35"/>
  <c r="T6" i="35"/>
  <c r="AF6" i="35"/>
  <c r="M7" i="35"/>
  <c r="Y7" i="35"/>
  <c r="AK7" i="35"/>
  <c r="R8" i="35"/>
  <c r="AD8" i="35"/>
  <c r="W9" i="35"/>
  <c r="AI9" i="35"/>
  <c r="P10" i="35"/>
  <c r="AB10" i="35"/>
  <c r="U11" i="35"/>
  <c r="AG11" i="35"/>
  <c r="N12" i="35"/>
  <c r="Z12" i="35"/>
  <c r="AL12" i="35"/>
  <c r="S13" i="35"/>
  <c r="AE13" i="35"/>
  <c r="L14" i="35"/>
  <c r="X14" i="35"/>
  <c r="AJ14" i="35"/>
  <c r="Q15" i="35"/>
  <c r="AC15" i="35"/>
  <c r="AO15" i="35"/>
  <c r="V16" i="35"/>
  <c r="AH16" i="35"/>
  <c r="O17" i="35"/>
  <c r="AA17" i="35"/>
  <c r="AM17" i="35"/>
  <c r="T18" i="35"/>
  <c r="AF18" i="35"/>
  <c r="M19" i="35"/>
  <c r="Y19" i="35"/>
  <c r="AK19" i="35"/>
  <c r="R20" i="35"/>
  <c r="AD20" i="35"/>
  <c r="W21" i="35"/>
  <c r="AI21" i="35"/>
  <c r="P22" i="35"/>
  <c r="AB22" i="35"/>
  <c r="U23" i="35"/>
  <c r="AG23" i="35"/>
  <c r="N24" i="35"/>
  <c r="Z24" i="35"/>
  <c r="AL24" i="35"/>
  <c r="S25" i="35"/>
  <c r="AE25" i="35"/>
  <c r="L26" i="35"/>
  <c r="X26" i="35"/>
  <c r="AJ26" i="35"/>
  <c r="Q27" i="35"/>
  <c r="AC27" i="35"/>
  <c r="AO27" i="35"/>
  <c r="V28" i="35"/>
  <c r="AH28" i="35"/>
  <c r="O29" i="35"/>
  <c r="AA29" i="35"/>
  <c r="AM29" i="35"/>
  <c r="T30" i="35"/>
  <c r="AF30" i="35"/>
  <c r="M31" i="35"/>
  <c r="Y31" i="35"/>
  <c r="AK31" i="35"/>
  <c r="R32" i="35"/>
  <c r="AD32" i="35"/>
  <c r="W33" i="35"/>
  <c r="AI33" i="35"/>
  <c r="P34" i="35"/>
  <c r="AB34" i="35"/>
  <c r="U35" i="35"/>
  <c r="AG35" i="35"/>
  <c r="W4" i="35"/>
  <c r="H30" i="19" s="1"/>
  <c r="AI4" i="35"/>
  <c r="D16" i="19" s="1"/>
  <c r="P5" i="35"/>
  <c r="AB5" i="35"/>
  <c r="U6" i="35"/>
  <c r="AG6" i="35"/>
  <c r="N7" i="35"/>
  <c r="Z7" i="35"/>
  <c r="AL7" i="35"/>
  <c r="S8" i="35"/>
  <c r="AE8" i="35"/>
  <c r="L9" i="35"/>
  <c r="X9" i="35"/>
  <c r="AJ9" i="35"/>
  <c r="Q10" i="35"/>
  <c r="AC10" i="35"/>
  <c r="AO10" i="35"/>
  <c r="V11" i="35"/>
  <c r="AH11" i="35"/>
  <c r="O12" i="35"/>
  <c r="AA12" i="35"/>
  <c r="AM12" i="35"/>
  <c r="T13" i="35"/>
  <c r="AF13" i="35"/>
  <c r="M14" i="35"/>
  <c r="Y14" i="35"/>
  <c r="AK14" i="35"/>
  <c r="R15" i="35"/>
  <c r="AD15" i="35"/>
  <c r="W16" i="35"/>
  <c r="AI16" i="35"/>
  <c r="P17" i="35"/>
  <c r="AB17" i="35"/>
  <c r="U18" i="35"/>
  <c r="AG18" i="35"/>
  <c r="N19" i="35"/>
  <c r="Z19" i="35"/>
  <c r="AL19" i="35"/>
  <c r="S20" i="35"/>
  <c r="AE20" i="35"/>
  <c r="L21" i="35"/>
  <c r="X21" i="35"/>
  <c r="AJ21" i="35"/>
  <c r="Q22" i="35"/>
  <c r="AC22" i="35"/>
  <c r="AO22" i="35"/>
  <c r="V23" i="35"/>
  <c r="AH23" i="35"/>
  <c r="O24" i="35"/>
  <c r="AA24" i="35"/>
  <c r="AM24" i="35"/>
  <c r="T25" i="35"/>
  <c r="AF25" i="35"/>
  <c r="M26" i="35"/>
  <c r="Y26" i="35"/>
  <c r="AK26" i="35"/>
  <c r="R27" i="35"/>
  <c r="AD27" i="35"/>
  <c r="W28" i="35"/>
  <c r="AI28" i="35"/>
  <c r="P29" i="35"/>
  <c r="AB29" i="35"/>
  <c r="U30" i="35"/>
  <c r="AG30" i="35"/>
  <c r="N31" i="35"/>
  <c r="Z31" i="35"/>
  <c r="AL31" i="35"/>
  <c r="S32" i="35"/>
  <c r="AE32" i="35"/>
  <c r="L33" i="35"/>
  <c r="X33" i="35"/>
  <c r="AJ33" i="35"/>
  <c r="Q34" i="35"/>
  <c r="AC34" i="35"/>
  <c r="AO34" i="35"/>
  <c r="V35" i="35"/>
  <c r="AB35" i="35"/>
  <c r="W36" i="35"/>
  <c r="AL36" i="35"/>
  <c r="S37" i="35"/>
  <c r="AE37" i="35"/>
  <c r="L38" i="35"/>
  <c r="X38" i="35"/>
  <c r="AJ38" i="35"/>
  <c r="Q39" i="35"/>
  <c r="AC39" i="35"/>
  <c r="AO39" i="35"/>
  <c r="V40" i="35"/>
  <c r="AH40" i="35"/>
  <c r="AD35" i="35"/>
  <c r="Y36" i="35"/>
  <c r="AM36" i="35"/>
  <c r="T37" i="35"/>
  <c r="AF37" i="35"/>
  <c r="M38" i="35"/>
  <c r="Y38" i="35"/>
  <c r="AK38" i="35"/>
  <c r="R39" i="35"/>
  <c r="AD39" i="35"/>
  <c r="W40" i="35"/>
  <c r="AI40" i="35"/>
  <c r="AH35" i="35"/>
  <c r="Z36" i="35"/>
  <c r="U37" i="35"/>
  <c r="AG37" i="35"/>
  <c r="N38" i="35"/>
  <c r="Z38" i="35"/>
  <c r="AL38" i="35"/>
  <c r="S39" i="35"/>
  <c r="AE39" i="35"/>
  <c r="L40" i="35"/>
  <c r="X40" i="35"/>
  <c r="AJ40" i="35"/>
  <c r="AJ35" i="35"/>
  <c r="AA36" i="35"/>
  <c r="AO36" i="35"/>
  <c r="V37" i="35"/>
  <c r="AH37" i="35"/>
  <c r="O38" i="35"/>
  <c r="AA38" i="35"/>
  <c r="AM38" i="35"/>
  <c r="T39" i="35"/>
  <c r="AF39" i="35"/>
  <c r="M40" i="35"/>
  <c r="Y40" i="35"/>
  <c r="AK40" i="35"/>
  <c r="AB36" i="35"/>
  <c r="W37" i="35"/>
  <c r="AI37" i="35"/>
  <c r="P38" i="35"/>
  <c r="AB38" i="35"/>
  <c r="U39" i="35"/>
  <c r="AG39" i="35"/>
  <c r="N40" i="35"/>
  <c r="Z40" i="35"/>
  <c r="AL40" i="35"/>
  <c r="AC36" i="35"/>
  <c r="L37" i="35"/>
  <c r="X37" i="35"/>
  <c r="AJ37" i="35"/>
  <c r="Q38" i="35"/>
  <c r="AC38" i="35"/>
  <c r="AO38" i="35"/>
  <c r="V39" i="35"/>
  <c r="AH39" i="35"/>
  <c r="O40" i="35"/>
  <c r="AA40" i="35"/>
  <c r="AM40" i="35"/>
  <c r="M36" i="35"/>
  <c r="AE36" i="35"/>
  <c r="M37" i="35"/>
  <c r="Y37" i="35"/>
  <c r="AK37" i="35"/>
  <c r="R38" i="35"/>
  <c r="AD38" i="35"/>
  <c r="W39" i="35"/>
  <c r="AI39" i="35"/>
  <c r="P40" i="35"/>
  <c r="AB40" i="35"/>
  <c r="N36" i="35"/>
  <c r="AF36" i="35"/>
  <c r="N37" i="35"/>
  <c r="Z37" i="35"/>
  <c r="AL37" i="35"/>
  <c r="S38" i="35"/>
  <c r="AE38" i="35"/>
  <c r="L39" i="35"/>
  <c r="X39" i="35"/>
  <c r="AJ39" i="35"/>
  <c r="Q40" i="35"/>
  <c r="AC40" i="35"/>
  <c r="AO40" i="35"/>
  <c r="O36" i="35"/>
  <c r="AG36" i="35"/>
  <c r="O37" i="35"/>
  <c r="AA37" i="35"/>
  <c r="AM37" i="35"/>
  <c r="T38" i="35"/>
  <c r="AF38" i="35"/>
  <c r="M39" i="35"/>
  <c r="Y39" i="35"/>
  <c r="AK39" i="35"/>
  <c r="R40" i="35"/>
  <c r="AD40" i="35"/>
  <c r="Q36" i="35"/>
  <c r="AH36" i="35"/>
  <c r="P37" i="35"/>
  <c r="AB37" i="35"/>
  <c r="U38" i="35"/>
  <c r="AG38" i="35"/>
  <c r="N39" i="35"/>
  <c r="Z39" i="35"/>
  <c r="AL39" i="35"/>
  <c r="S40" i="35"/>
  <c r="AE40" i="35"/>
  <c r="S36" i="35"/>
  <c r="AI36" i="35"/>
  <c r="Q37" i="35"/>
  <c r="AC37" i="35"/>
  <c r="AO37" i="35"/>
  <c r="V38" i="35"/>
  <c r="AH38" i="35"/>
  <c r="O39" i="35"/>
  <c r="AA39" i="35"/>
  <c r="AM39" i="35"/>
  <c r="T40" i="35"/>
  <c r="AF40" i="35"/>
  <c r="U36" i="35"/>
  <c r="AK36" i="35"/>
  <c r="R37" i="35"/>
  <c r="AD37" i="35"/>
  <c r="W38" i="35"/>
  <c r="AI38" i="35"/>
  <c r="P39" i="35"/>
  <c r="AB39" i="35"/>
  <c r="U40" i="35"/>
  <c r="AG40" i="35"/>
  <c r="K32" i="35"/>
  <c r="K20" i="35"/>
  <c r="K8" i="35"/>
  <c r="K31" i="35"/>
  <c r="K19" i="35"/>
  <c r="K7" i="35"/>
  <c r="K30" i="35"/>
  <c r="K18" i="35"/>
  <c r="K6" i="35"/>
  <c r="K29" i="35"/>
  <c r="K17" i="35"/>
  <c r="K5" i="35"/>
  <c r="K40" i="35"/>
  <c r="K28" i="35"/>
  <c r="K16" i="35"/>
  <c r="K4" i="35"/>
  <c r="D23" i="19" s="1"/>
  <c r="K39" i="35"/>
  <c r="K27" i="35"/>
  <c r="K15" i="35"/>
  <c r="K38" i="35"/>
  <c r="K26" i="35"/>
  <c r="K14" i="35"/>
  <c r="K37" i="35"/>
  <c r="K25" i="35"/>
  <c r="K13" i="35"/>
  <c r="K36" i="35"/>
  <c r="K24" i="35"/>
  <c r="K12" i="35"/>
  <c r="K35" i="35"/>
  <c r="K23" i="35"/>
  <c r="K11" i="35"/>
  <c r="K34" i="35"/>
  <c r="K22" i="35"/>
  <c r="K10" i="35"/>
  <c r="K33" i="35"/>
  <c r="K21" i="35"/>
  <c r="K9" i="35"/>
  <c r="I26" i="19"/>
  <c r="D40" i="19"/>
  <c r="G32" i="19"/>
  <c r="M69" i="35"/>
  <c r="Y69" i="35"/>
  <c r="S69" i="35"/>
  <c r="W69" i="35"/>
  <c r="AJ69" i="35"/>
  <c r="Q70" i="35"/>
  <c r="AC70" i="35"/>
  <c r="AO70" i="35"/>
  <c r="V71" i="35"/>
  <c r="AH71" i="35"/>
  <c r="O72" i="35"/>
  <c r="AA72" i="35"/>
  <c r="AM72" i="35"/>
  <c r="T73" i="35"/>
  <c r="AF73" i="35"/>
  <c r="M74" i="35"/>
  <c r="Y74" i="35"/>
  <c r="AK74" i="35"/>
  <c r="R75" i="35"/>
  <c r="AD75" i="35"/>
  <c r="W76" i="35"/>
  <c r="AI76" i="35"/>
  <c r="P77" i="35"/>
  <c r="AB77" i="35"/>
  <c r="X69" i="35"/>
  <c r="AK69" i="35"/>
  <c r="R70" i="35"/>
  <c r="AD70" i="35"/>
  <c r="W71" i="35"/>
  <c r="AI71" i="35"/>
  <c r="P72" i="35"/>
  <c r="AB72" i="35"/>
  <c r="U73" i="35"/>
  <c r="AG73" i="35"/>
  <c r="N74" i="35"/>
  <c r="Z74" i="35"/>
  <c r="AL74" i="35"/>
  <c r="S75" i="35"/>
  <c r="AE75" i="35"/>
  <c r="L76" i="35"/>
  <c r="X76" i="35"/>
  <c r="AJ76" i="35"/>
  <c r="Q77" i="35"/>
  <c r="AC77" i="35"/>
  <c r="AO77" i="35"/>
  <c r="Z69" i="35"/>
  <c r="AL69" i="35"/>
  <c r="S70" i="35"/>
  <c r="AE70" i="35"/>
  <c r="L71" i="35"/>
  <c r="X71" i="35"/>
  <c r="AJ71" i="35"/>
  <c r="Q72" i="35"/>
  <c r="AC72" i="35"/>
  <c r="AO72" i="35"/>
  <c r="V73" i="35"/>
  <c r="AH73" i="35"/>
  <c r="O74" i="35"/>
  <c r="AA74" i="35"/>
  <c r="AM74" i="35"/>
  <c r="T75" i="35"/>
  <c r="AF75" i="35"/>
  <c r="M76" i="35"/>
  <c r="Y76" i="35"/>
  <c r="AK76" i="35"/>
  <c r="R77" i="35"/>
  <c r="AD77" i="35"/>
  <c r="L69" i="35"/>
  <c r="AA69" i="35"/>
  <c r="AM69" i="35"/>
  <c r="T70" i="35"/>
  <c r="AF70" i="35"/>
  <c r="M71" i="35"/>
  <c r="Y71" i="35"/>
  <c r="AK71" i="35"/>
  <c r="R72" i="35"/>
  <c r="AD72" i="35"/>
  <c r="W73" i="35"/>
  <c r="AI73" i="35"/>
  <c r="P74" i="35"/>
  <c r="AB74" i="35"/>
  <c r="U75" i="35"/>
  <c r="AG75" i="35"/>
  <c r="N76" i="35"/>
  <c r="Z76" i="35"/>
  <c r="AL76" i="35"/>
  <c r="S77" i="35"/>
  <c r="AE77" i="35"/>
  <c r="K77" i="35"/>
  <c r="N69" i="35"/>
  <c r="AB69" i="35"/>
  <c r="U70" i="35"/>
  <c r="AG70" i="35"/>
  <c r="N71" i="35"/>
  <c r="Z71" i="35"/>
  <c r="AL71" i="35"/>
  <c r="S72" i="35"/>
  <c r="AE72" i="35"/>
  <c r="L73" i="35"/>
  <c r="X73" i="35"/>
  <c r="AJ73" i="35"/>
  <c r="Q74" i="35"/>
  <c r="AC74" i="35"/>
  <c r="AO74" i="35"/>
  <c r="V75" i="35"/>
  <c r="AH75" i="35"/>
  <c r="O76" i="35"/>
  <c r="AA76" i="35"/>
  <c r="AM76" i="35"/>
  <c r="T77" i="35"/>
  <c r="AF77" i="35"/>
  <c r="K76" i="35"/>
  <c r="O69" i="35"/>
  <c r="AC69" i="35"/>
  <c r="AO69" i="35"/>
  <c r="V70" i="35"/>
  <c r="AH70" i="35"/>
  <c r="O71" i="35"/>
  <c r="AA71" i="35"/>
  <c r="AM71" i="35"/>
  <c r="T72" i="35"/>
  <c r="AF72" i="35"/>
  <c r="M73" i="35"/>
  <c r="Y73" i="35"/>
  <c r="AK73" i="35"/>
  <c r="R74" i="35"/>
  <c r="AD74" i="35"/>
  <c r="W75" i="35"/>
  <c r="AI75" i="35"/>
  <c r="P76" i="35"/>
  <c r="AB76" i="35"/>
  <c r="U77" i="35"/>
  <c r="AG77" i="35"/>
  <c r="K75" i="35"/>
  <c r="P69" i="35"/>
  <c r="AD69" i="35"/>
  <c r="W70" i="35"/>
  <c r="AI70" i="35"/>
  <c r="P71" i="35"/>
  <c r="AB71" i="35"/>
  <c r="U72" i="35"/>
  <c r="AG72" i="35"/>
  <c r="N73" i="35"/>
  <c r="Z73" i="35"/>
  <c r="AL73" i="35"/>
  <c r="S74" i="35"/>
  <c r="AE74" i="35"/>
  <c r="L75" i="35"/>
  <c r="X75" i="35"/>
  <c r="AJ75" i="35"/>
  <c r="Q76" i="35"/>
  <c r="AC76" i="35"/>
  <c r="AO76" i="35"/>
  <c r="V77" i="35"/>
  <c r="AH77" i="35"/>
  <c r="K74" i="35"/>
  <c r="Q69" i="35"/>
  <c r="AE69" i="35"/>
  <c r="L70" i="35"/>
  <c r="X70" i="35"/>
  <c r="AJ70" i="35"/>
  <c r="Q71" i="35"/>
  <c r="AC71" i="35"/>
  <c r="AO71" i="35"/>
  <c r="V72" i="35"/>
  <c r="AH72" i="35"/>
  <c r="O73" i="35"/>
  <c r="AA73" i="35"/>
  <c r="AM73" i="35"/>
  <c r="T74" i="35"/>
  <c r="AF74" i="35"/>
  <c r="M75" i="35"/>
  <c r="Y75" i="35"/>
  <c r="AK75" i="35"/>
  <c r="R76" i="35"/>
  <c r="AD76" i="35"/>
  <c r="W77" i="35"/>
  <c r="AI77" i="35"/>
  <c r="K73" i="35"/>
  <c r="R69" i="35"/>
  <c r="AF69" i="35"/>
  <c r="M70" i="35"/>
  <c r="Y70" i="35"/>
  <c r="AK70" i="35"/>
  <c r="R71" i="35"/>
  <c r="AD71" i="35"/>
  <c r="W72" i="35"/>
  <c r="AI72" i="35"/>
  <c r="P73" i="35"/>
  <c r="AB73" i="35"/>
  <c r="U74" i="35"/>
  <c r="AG74" i="35"/>
  <c r="N75" i="35"/>
  <c r="Z75" i="35"/>
  <c r="AL75" i="35"/>
  <c r="S76" i="35"/>
  <c r="AE76" i="35"/>
  <c r="L77" i="35"/>
  <c r="X77" i="35"/>
  <c r="AJ77" i="35"/>
  <c r="K72" i="35"/>
  <c r="T69" i="35"/>
  <c r="AG69" i="35"/>
  <c r="N70" i="35"/>
  <c r="Z70" i="35"/>
  <c r="AL70" i="35"/>
  <c r="S71" i="35"/>
  <c r="AE71" i="35"/>
  <c r="L72" i="35"/>
  <c r="X72" i="35"/>
  <c r="AJ72" i="35"/>
  <c r="Q73" i="35"/>
  <c r="AC73" i="35"/>
  <c r="AO73" i="35"/>
  <c r="V74" i="35"/>
  <c r="AH74" i="35"/>
  <c r="O75" i="35"/>
  <c r="AA75" i="35"/>
  <c r="AM75" i="35"/>
  <c r="T76" i="35"/>
  <c r="AF76" i="35"/>
  <c r="M77" i="35"/>
  <c r="Y77" i="35"/>
  <c r="AK77" i="35"/>
  <c r="K71" i="35"/>
  <c r="U69" i="35"/>
  <c r="AH69" i="35"/>
  <c r="O70" i="35"/>
  <c r="AA70" i="35"/>
  <c r="AM70" i="35"/>
  <c r="T71" i="35"/>
  <c r="AF71" i="35"/>
  <c r="M72" i="35"/>
  <c r="Y72" i="35"/>
  <c r="AK72" i="35"/>
  <c r="R73" i="35"/>
  <c r="AD73" i="35"/>
  <c r="W74" i="35"/>
  <c r="AI74" i="35"/>
  <c r="P75" i="35"/>
  <c r="AB75" i="35"/>
  <c r="U76" i="35"/>
  <c r="AG76" i="35"/>
  <c r="N77" i="35"/>
  <c r="Z77" i="35"/>
  <c r="AL77" i="35"/>
  <c r="K70" i="35"/>
  <c r="V69" i="35"/>
  <c r="AI69" i="35"/>
  <c r="P70" i="35"/>
  <c r="AB70" i="35"/>
  <c r="U71" i="35"/>
  <c r="AG71" i="35"/>
  <c r="N72" i="35"/>
  <c r="Z72" i="35"/>
  <c r="AL72" i="35"/>
  <c r="S73" i="35"/>
  <c r="AE73" i="35"/>
  <c r="L74" i="35"/>
  <c r="X74" i="35"/>
  <c r="AJ74" i="35"/>
  <c r="Q75" i="35"/>
  <c r="AC75" i="35"/>
  <c r="AO75" i="35"/>
  <c r="V76" i="35"/>
  <c r="AH76" i="35"/>
  <c r="O77" i="35"/>
  <c r="AA77" i="35"/>
  <c r="AM77" i="35"/>
  <c r="K69" i="35"/>
  <c r="G40" i="19"/>
  <c r="H26" i="19"/>
  <c r="D25" i="19"/>
  <c r="F18" i="19"/>
  <c r="E18" i="19"/>
  <c r="D26" i="19"/>
  <c r="I32" i="19"/>
  <c r="D18" i="19"/>
  <c r="G18" i="19"/>
  <c r="F25" i="19"/>
  <c r="E25" i="19"/>
  <c r="H32" i="19"/>
  <c r="H40" i="19"/>
  <c r="F19" i="19"/>
  <c r="E19" i="19"/>
  <c r="D19" i="19"/>
  <c r="I40" i="19"/>
  <c r="D33" i="19"/>
  <c r="I33" i="19"/>
  <c r="H33" i="19"/>
  <c r="G33" i="19"/>
  <c r="F33" i="19"/>
  <c r="E33" i="19"/>
  <c r="G19" i="19"/>
  <c r="F26" i="19"/>
  <c r="E26" i="19"/>
  <c r="H18" i="19"/>
  <c r="I18" i="19"/>
  <c r="D39" i="19"/>
  <c r="G26" i="19"/>
  <c r="I39" i="19"/>
  <c r="H39" i="19"/>
  <c r="G39" i="19"/>
  <c r="F39" i="19"/>
  <c r="E39" i="19"/>
  <c r="H25" i="19"/>
  <c r="A1" i="1"/>
  <c r="E38" i="19" l="1"/>
  <c r="G38" i="19"/>
  <c r="F38" i="19"/>
  <c r="I24" i="19"/>
  <c r="I38" i="19"/>
  <c r="E31" i="19"/>
  <c r="H38" i="19"/>
  <c r="G31" i="19"/>
  <c r="F31" i="19"/>
  <c r="D31" i="19"/>
  <c r="E17" i="19"/>
  <c r="D17" i="19"/>
  <c r="I31" i="19"/>
  <c r="H31" i="19"/>
  <c r="G17" i="19"/>
  <c r="E24" i="19"/>
  <c r="F17" i="19"/>
  <c r="H17" i="19"/>
  <c r="G24" i="19"/>
  <c r="D24" i="19"/>
  <c r="D38" i="19"/>
  <c r="C9" i="19" s="1"/>
  <c r="F24" i="19"/>
  <c r="H24" i="19"/>
  <c r="A1" i="11"/>
  <c r="C5" i="19" l="1"/>
  <c r="C7" i="19"/>
  <c r="A1" i="13"/>
  <c r="L9" i="13" l="1"/>
  <c r="AJ9" i="13"/>
  <c r="AN72" i="35" s="1"/>
  <c r="AL9" i="13" l="1"/>
  <c r="AP72" i="35" s="1"/>
  <c r="L60" i="13"/>
  <c r="AL60" i="13"/>
  <c r="AJ60" i="13"/>
  <c r="AL55" i="13"/>
  <c r="AJ55" i="13"/>
  <c r="L55" i="13"/>
  <c r="AL63" i="13"/>
  <c r="AJ63" i="13"/>
  <c r="L63" i="13"/>
  <c r="L8" i="13"/>
  <c r="AJ8" i="13"/>
  <c r="AN71" i="35" s="1"/>
  <c r="AJ46" i="13"/>
  <c r="AL46" i="13"/>
  <c r="L46" i="13"/>
  <c r="AJ54" i="13"/>
  <c r="AL54" i="13"/>
  <c r="L54" i="13"/>
  <c r="L45" i="13"/>
  <c r="AJ45" i="13"/>
  <c r="AL45" i="13"/>
  <c r="AL47" i="13"/>
  <c r="AJ47" i="13"/>
  <c r="L47" i="13"/>
  <c r="AJ11" i="13"/>
  <c r="AN74" i="35" s="1"/>
  <c r="L11" i="13"/>
  <c r="L56" i="13"/>
  <c r="AL56" i="13"/>
  <c r="AJ56" i="13"/>
  <c r="AL51" i="13"/>
  <c r="AJ51" i="13"/>
  <c r="L51" i="13"/>
  <c r="AJ42" i="13"/>
  <c r="AL42" i="13"/>
  <c r="L42" i="13"/>
  <c r="L40" i="13"/>
  <c r="AL40" i="13"/>
  <c r="AJ40" i="13"/>
  <c r="L12" i="13"/>
  <c r="AJ12" i="13"/>
  <c r="AN75" i="35" s="1"/>
  <c r="L65" i="13"/>
  <c r="AJ65" i="13"/>
  <c r="AL65" i="13"/>
  <c r="AJ50" i="13"/>
  <c r="AL50" i="13"/>
  <c r="L50" i="13"/>
  <c r="AJ10" i="13"/>
  <c r="AN73" i="35" s="1"/>
  <c r="L10" i="13"/>
  <c r="AJ58" i="13"/>
  <c r="AL58" i="13"/>
  <c r="L58" i="13"/>
  <c r="AJ62" i="13"/>
  <c r="AL62" i="13"/>
  <c r="L62" i="13"/>
  <c r="AJ7" i="13"/>
  <c r="AN70" i="35" s="1"/>
  <c r="L7" i="13"/>
  <c r="L52" i="13"/>
  <c r="AL52" i="13"/>
  <c r="AJ52" i="13"/>
  <c r="L13" i="13"/>
  <c r="AJ13" i="13"/>
  <c r="AN76" i="35" s="1"/>
  <c r="L64" i="13"/>
  <c r="AL64" i="13"/>
  <c r="AJ64" i="13"/>
  <c r="L61" i="13"/>
  <c r="AJ61" i="13"/>
  <c r="AL61" i="13"/>
  <c r="AL43" i="13"/>
  <c r="AJ43" i="13"/>
  <c r="L43" i="13"/>
  <c r="AJ6" i="13"/>
  <c r="AN69" i="35" s="1"/>
  <c r="L6" i="13"/>
  <c r="L44" i="13"/>
  <c r="AL44" i="13"/>
  <c r="AJ44" i="13"/>
  <c r="L48" i="13"/>
  <c r="AL48" i="13"/>
  <c r="AJ48" i="13"/>
  <c r="AL39" i="13"/>
  <c r="AJ39" i="13"/>
  <c r="L39" i="13"/>
  <c r="L41" i="13"/>
  <c r="AJ41" i="13"/>
  <c r="AL41" i="13"/>
  <c r="AJ14" i="13"/>
  <c r="AN77" i="35" s="1"/>
  <c r="L14" i="13"/>
  <c r="AL59" i="13"/>
  <c r="AJ59" i="13"/>
  <c r="L59" i="13"/>
  <c r="L57" i="13"/>
  <c r="AJ57" i="13"/>
  <c r="AL57" i="13"/>
  <c r="L49" i="13"/>
  <c r="AJ49" i="13"/>
  <c r="AL49" i="13"/>
  <c r="L53" i="13"/>
  <c r="AJ53" i="13"/>
  <c r="AL53" i="13"/>
  <c r="AL13" i="13" l="1"/>
  <c r="AP76" i="35" s="1"/>
  <c r="AL14" i="13"/>
  <c r="AP77" i="35" s="1"/>
  <c r="AL11" i="13"/>
  <c r="AP74" i="35" s="1"/>
  <c r="AL10" i="13"/>
  <c r="AP73" i="35" s="1"/>
  <c r="AL12" i="13"/>
  <c r="AP75" i="35" s="1"/>
  <c r="AL8" i="13"/>
  <c r="AP71" i="35" s="1"/>
  <c r="AL6" i="13"/>
  <c r="AP69" i="35" s="1"/>
  <c r="AL7" i="13"/>
  <c r="AP70" i="35" s="1"/>
  <c r="L14" i="1" l="1"/>
  <c r="AJ14" i="1"/>
  <c r="AN12" i="35" s="1"/>
  <c r="AJ34" i="1"/>
  <c r="AN32" i="35" s="1"/>
  <c r="L34" i="1"/>
  <c r="AJ17" i="1"/>
  <c r="AN15" i="35" s="1"/>
  <c r="L17" i="1"/>
  <c r="AJ20" i="1"/>
  <c r="AN18" i="35" s="1"/>
  <c r="L20" i="1"/>
  <c r="L24" i="1"/>
  <c r="AJ24" i="1"/>
  <c r="AN22" i="35" s="1"/>
  <c r="AJ29" i="1"/>
  <c r="AN27" i="35" s="1"/>
  <c r="L29" i="1"/>
  <c r="L19" i="1"/>
  <c r="AJ19" i="1"/>
  <c r="AN17" i="35" s="1"/>
  <c r="AJ37" i="1"/>
  <c r="AN35" i="35" s="1"/>
  <c r="L37" i="1"/>
  <c r="L40" i="1"/>
  <c r="AJ40" i="1"/>
  <c r="AN38" i="35" s="1"/>
  <c r="AJ33" i="1"/>
  <c r="AN31" i="35" s="1"/>
  <c r="L33" i="1"/>
  <c r="AJ23" i="1"/>
  <c r="AN21" i="35" s="1"/>
  <c r="L23" i="1"/>
  <c r="L26" i="1"/>
  <c r="AJ26" i="1"/>
  <c r="AN24" i="35" s="1"/>
  <c r="AJ36" i="1"/>
  <c r="L36" i="1"/>
  <c r="AJ21" i="1"/>
  <c r="AN19" i="35" s="1"/>
  <c r="L21" i="1"/>
  <c r="L8" i="1"/>
  <c r="AJ8" i="1"/>
  <c r="AN6" i="35" s="1"/>
  <c r="AJ25" i="1"/>
  <c r="AN23" i="35" s="1"/>
  <c r="L25" i="1"/>
  <c r="L15" i="1"/>
  <c r="AJ15" i="1"/>
  <c r="AN13" i="35" s="1"/>
  <c r="AJ10" i="1"/>
  <c r="AN8" i="35" s="1"/>
  <c r="L10" i="1"/>
  <c r="AJ28" i="1"/>
  <c r="AN26" i="35" s="1"/>
  <c r="L28" i="1"/>
  <c r="L38" i="1"/>
  <c r="AJ38" i="1"/>
  <c r="AN36" i="35" s="1"/>
  <c r="AJ22" i="1"/>
  <c r="AN20" i="35" s="1"/>
  <c r="L22" i="1"/>
  <c r="L27" i="1"/>
  <c r="AJ27" i="1"/>
  <c r="AN25" i="35" s="1"/>
  <c r="L18" i="1"/>
  <c r="AJ18" i="1"/>
  <c r="AN16" i="35" s="1"/>
  <c r="L32" i="1"/>
  <c r="AJ32" i="1"/>
  <c r="AN30" i="35" s="1"/>
  <c r="AJ35" i="1"/>
  <c r="AN33" i="35" s="1"/>
  <c r="L35" i="1"/>
  <c r="AJ11" i="1"/>
  <c r="AN9" i="35" s="1"/>
  <c r="L11" i="1"/>
  <c r="L30" i="1"/>
  <c r="AJ30" i="1"/>
  <c r="AN28" i="35" s="1"/>
  <c r="L39" i="1"/>
  <c r="AJ39" i="1"/>
  <c r="AN37" i="35" s="1"/>
  <c r="AJ41" i="1"/>
  <c r="AN39" i="35" s="1"/>
  <c r="L41" i="1"/>
  <c r="L31" i="1"/>
  <c r="AJ31" i="1"/>
  <c r="AN29" i="35" s="1"/>
  <c r="L42" i="1"/>
  <c r="AJ42" i="1"/>
  <c r="AN40" i="35" s="1"/>
  <c r="L16" i="1"/>
  <c r="AJ16" i="1"/>
  <c r="AN14" i="35" s="1"/>
  <c r="AJ13" i="1"/>
  <c r="AN11" i="35" s="1"/>
  <c r="L13" i="1"/>
  <c r="L7" i="1"/>
  <c r="AJ7" i="1"/>
  <c r="AN5" i="35" s="1"/>
  <c r="AJ9" i="1"/>
  <c r="AN7" i="35" s="1"/>
  <c r="L9" i="1"/>
  <c r="AJ12" i="1"/>
  <c r="AN10" i="35" s="1"/>
  <c r="L12" i="1"/>
  <c r="L6" i="1"/>
  <c r="AJ6" i="1"/>
  <c r="AN4" i="35" s="1"/>
  <c r="I16" i="19" s="1"/>
  <c r="A82" i="13" a="1"/>
  <c r="A82" i="13" s="1"/>
  <c r="C82" i="13" a="1"/>
  <c r="C82" i="13" s="1"/>
  <c r="E82" i="13" a="1"/>
  <c r="E82" i="13" s="1"/>
  <c r="F82" i="13" a="1"/>
  <c r="F82" i="13" s="1"/>
  <c r="D82" i="13" a="1"/>
  <c r="D82" i="13" s="1"/>
  <c r="AL42" i="1" l="1"/>
  <c r="AP40" i="35" s="1"/>
  <c r="E41" i="23" s="1"/>
  <c r="AL39" i="1"/>
  <c r="AP37" i="35" s="1"/>
  <c r="E38" i="23" s="1"/>
  <c r="AL37" i="1"/>
  <c r="AP35" i="35" s="1"/>
  <c r="E36" i="23" s="1"/>
  <c r="AL36" i="1"/>
  <c r="AP34" i="35" s="1"/>
  <c r="E35" i="23" s="1"/>
  <c r="AN34" i="35"/>
  <c r="I17" i="19" s="1"/>
  <c r="C3" i="19" s="1"/>
  <c r="AL40" i="1"/>
  <c r="AP38" i="35" s="1"/>
  <c r="E39" i="23" s="1"/>
  <c r="AL38" i="1"/>
  <c r="AP36" i="35" s="1"/>
  <c r="E37" i="23" s="1"/>
  <c r="AL41" i="1"/>
  <c r="AP39" i="35" s="1"/>
  <c r="AL34" i="1"/>
  <c r="AP32" i="35" s="1"/>
  <c r="E33" i="23" s="1"/>
  <c r="AL35" i="1"/>
  <c r="AP33" i="35" s="1"/>
  <c r="E34" i="23" s="1"/>
  <c r="AL32" i="1"/>
  <c r="AP30" i="35" s="1"/>
  <c r="E31" i="23" s="1"/>
  <c r="AL33" i="1"/>
  <c r="AP31" i="35" s="1"/>
  <c r="E32" i="23" s="1"/>
  <c r="AL29" i="1"/>
  <c r="AP27" i="35" s="1"/>
  <c r="E28" i="23" s="1"/>
  <c r="AL31" i="1"/>
  <c r="AP29" i="35" s="1"/>
  <c r="E30" i="23" s="1"/>
  <c r="AL30" i="1"/>
  <c r="AP28" i="35" s="1"/>
  <c r="E29" i="23" s="1"/>
  <c r="AL26" i="1"/>
  <c r="AP24" i="35" s="1"/>
  <c r="E25" i="23" s="1"/>
  <c r="AL23" i="1"/>
  <c r="AP21" i="35" s="1"/>
  <c r="E22" i="23" s="1"/>
  <c r="AL25" i="1"/>
  <c r="AP23" i="35" s="1"/>
  <c r="E24" i="23" s="1"/>
  <c r="AL24" i="1"/>
  <c r="AP22" i="35" s="1"/>
  <c r="E23" i="23" s="1"/>
  <c r="AL27" i="1"/>
  <c r="AP25" i="35" s="1"/>
  <c r="E26" i="23" s="1"/>
  <c r="AL22" i="1"/>
  <c r="AP20" i="35" s="1"/>
  <c r="E21" i="23" s="1"/>
  <c r="AL21" i="1"/>
  <c r="AP19" i="35" s="1"/>
  <c r="E20" i="23" s="1"/>
  <c r="AL20" i="1"/>
  <c r="AP18" i="35" s="1"/>
  <c r="E19" i="23" s="1"/>
  <c r="AL28" i="1"/>
  <c r="AP26" i="35" s="1"/>
  <c r="E27" i="23" s="1"/>
  <c r="AL19" i="1"/>
  <c r="AP17" i="35" s="1"/>
  <c r="E18" i="23" s="1"/>
  <c r="AL17" i="1"/>
  <c r="AP15" i="35" s="1"/>
  <c r="E16" i="23" s="1"/>
  <c r="AL9" i="1"/>
  <c r="AP7" i="35" s="1"/>
  <c r="E8" i="23" s="1"/>
  <c r="AL8" i="1"/>
  <c r="AP6" i="35" s="1"/>
  <c r="E7" i="23" s="1"/>
  <c r="AL11" i="1"/>
  <c r="AP9" i="35" s="1"/>
  <c r="E10" i="23" s="1"/>
  <c r="AL10" i="1"/>
  <c r="AP8" i="35" s="1"/>
  <c r="E9" i="23" s="1"/>
  <c r="AL15" i="1"/>
  <c r="AP13" i="35" s="1"/>
  <c r="E14" i="23" s="1"/>
  <c r="AL13" i="1"/>
  <c r="AP11" i="35" s="1"/>
  <c r="E12" i="23" s="1"/>
  <c r="AL6" i="1"/>
  <c r="AP4" i="35" s="1"/>
  <c r="E5" i="23" s="1"/>
  <c r="AL7" i="1"/>
  <c r="AP5" i="35" s="1"/>
  <c r="E6" i="23" s="1"/>
  <c r="AL18" i="1"/>
  <c r="AP16" i="35" s="1"/>
  <c r="E17" i="23" s="1"/>
  <c r="AL16" i="1"/>
  <c r="AP14" i="35" s="1"/>
  <c r="E15" i="23" s="1"/>
  <c r="AL14" i="1"/>
  <c r="AP12" i="35" s="1"/>
  <c r="E13" i="23" s="1"/>
  <c r="AL12" i="1"/>
  <c r="AP10" i="35" s="1"/>
  <c r="E11" i="23" s="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Y7" i="36"/>
  <c r="C8" i="36"/>
  <c r="H7" i="36"/>
  <c r="I8" i="36"/>
  <c r="A9" i="36"/>
  <c r="R9" i="36" s="1"/>
  <c r="J8" i="36"/>
  <c r="E10" i="36"/>
  <c r="B10" i="36"/>
  <c r="D9" i="36"/>
  <c r="B11" i="36"/>
  <c r="G8" i="36"/>
  <c r="K9" i="36"/>
  <c r="E9" i="36"/>
  <c r="L9" i="36"/>
  <c r="F9" i="36"/>
  <c r="U7" i="36" l="1"/>
  <c r="W8" i="36"/>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W12" i="36"/>
  <c r="C13" i="36"/>
  <c r="H12" i="36"/>
  <c r="I13" i="36"/>
  <c r="K14" i="36"/>
  <c r="G13" i="36"/>
  <c r="K15" i="36"/>
  <c r="A15" i="36"/>
  <c r="D15" i="36"/>
  <c r="B16" i="36"/>
  <c r="A14" i="36"/>
  <c r="D14" i="36"/>
  <c r="L15" i="36"/>
  <c r="E14" i="36"/>
  <c r="L14" i="36"/>
  <c r="F14" i="36"/>
  <c r="F15" i="36"/>
  <c r="E15" i="36"/>
  <c r="J13" i="36"/>
  <c r="U12" i="36" l="1"/>
  <c r="AB13" i="36"/>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<sst xmlns="http://schemas.openxmlformats.org/spreadsheetml/2006/main" count="1631" uniqueCount="488">
  <si>
    <t>County Code</t>
  </si>
  <si>
    <t>Inter-County 
Indicator</t>
  </si>
  <si>
    <t>Worksheet 1</t>
  </si>
  <si>
    <t>Worksheet 2</t>
  </si>
  <si>
    <t>Ad Valorem Roll</t>
  </si>
  <si>
    <t>IFT Roll</t>
  </si>
  <si>
    <t>Taxable Value Balance Summary</t>
  </si>
  <si>
    <t>INTERMEDIATE SCHOOL DISTRICTS</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</si>
  <si>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</si>
  <si>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</si>
  <si>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</si>
  <si>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</si>
  <si>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</si>
  <si>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</si>
  <si>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</si>
  <si>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</si>
  <si>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</si>
  <si>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</si>
  <si>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</si>
  <si>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</si>
  <si>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</si>
  <si>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</si>
  <si>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</si>
  <si>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</si>
  <si>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</si>
  <si>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</si>
  <si>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</si>
  <si>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</si>
  <si>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</si>
  <si>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</si>
  <si>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</si>
  <si>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</si>
  <si>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</si>
  <si>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</si>
  <si>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</si>
  <si>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</si>
  <si>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</si>
  <si>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 xml:space="preserve">Name of Authority
</t>
  </si>
  <si>
    <t>County 
Code</t>
  </si>
  <si>
    <t>Name of County, Township, 
City, or Village</t>
  </si>
  <si>
    <t>2013 TAXABLE VALUES AS REPORTED ON 2015 PPSR AND
MODIFIED FOR BOUNDARY CHANGES AND PROPERTY RECLASSIFICATIONS</t>
  </si>
  <si>
    <t>2013 Taxable Value from
the Ad Valorem Roll for 
each municipality listed</t>
  </si>
  <si>
    <t>2013 Taxable Value from the
IFT Roll for each municipality listed</t>
  </si>
  <si>
    <t>Worksheet 3</t>
  </si>
  <si>
    <t xml:space="preserve">Name of School District, ISD, or CC
</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</si>
  <si>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</si>
  <si>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</si>
  <si>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</si>
  <si>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</si>
  <si>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</si>
  <si>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</si>
  <si>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</si>
  <si>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</si>
  <si>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</si>
  <si>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VALUES AS REPORTED ON 2015 PPSR AND
MODIFIED FOR BOUNDARY CHANGES AND PROPERTY RECLASSIFICATIONS</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</si>
  <si>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</si>
  <si>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</si>
  <si>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</si>
  <si>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</si>
  <si>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</si>
  <si>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</si>
  <si>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</si>
  <si>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VALUES AS REPORTED ON 2015 PPSR AND
MODIFIED FOR BOUNDARY CHANGES AND PROPERTY RECLASSIFICATIONS</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</si>
  <si>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</si>
  <si>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</si>
  <si>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</si>
  <si>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</si>
  <si>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</si>
  <si>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</si>
  <si>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</si>
  <si>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</si>
  <si>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</si>
  <si>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</si>
  <si>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</si>
  <si>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LOCAL SCHOOL DISTRICTS</t>
  </si>
  <si>
    <t>Taxing Unit 
Type</t>
  </si>
  <si>
    <t>2013
TOTAL
TAXABLE VALUE</t>
  </si>
  <si>
    <r>
      <rPr>
        <b/>
        <sz val="11"/>
        <color theme="1"/>
        <rFont val="Calibri"/>
        <family val="2"/>
        <scheme val="minor"/>
      </rPr>
      <t xml:space="preserve">2013
PERSONAL PROPERTY
BOUNDARY CHANGE 
</t>
    </r>
    <r>
      <rPr>
        <i/>
        <sz val="11"/>
        <color theme="1"/>
        <rFont val="Calibri"/>
        <family val="2"/>
        <scheme val="minor"/>
      </rPr>
      <t xml:space="preserve">
</t>
    </r>
    <r>
      <rPr>
        <i/>
        <u/>
        <sz val="11"/>
        <color theme="1"/>
        <rFont val="Calibri"/>
        <family val="2"/>
        <scheme val="minor"/>
      </rPr>
      <t>Click for Help</t>
    </r>
  </si>
  <si>
    <t>2014 
TOTAL 
TAXABLE VALUE</t>
  </si>
  <si>
    <r>
      <t xml:space="preserve">2014
PERSONAL PROPERTY
BOUNDARY CHANGE 
</t>
    </r>
    <r>
      <rPr>
        <i/>
        <u/>
        <sz val="11"/>
        <color theme="1"/>
        <rFont val="Calibri"/>
        <family val="2"/>
        <scheme val="minor"/>
      </rPr>
      <t>Click for Help</t>
    </r>
  </si>
  <si>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</si>
  <si>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</si>
  <si>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</si>
  <si>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BOUNDARY CHANGE 
</t>
    </r>
    <r>
      <rPr>
        <i/>
        <u/>
        <sz val="11"/>
        <color theme="1"/>
        <rFont val="Calibri"/>
        <family val="2"/>
        <scheme val="minor"/>
      </rPr>
      <t>Click for Help</t>
    </r>
  </si>
  <si>
    <r>
      <t xml:space="preserve">2015 
PERSONAL PROPERTY 
RECLASSIFICATION  
</t>
    </r>
    <r>
      <rPr>
        <i/>
        <u/>
        <sz val="11"/>
        <color theme="1"/>
        <rFont val="Calibri"/>
        <family val="2"/>
        <scheme val="minor"/>
      </rPr>
      <t>Click for Help</t>
    </r>
  </si>
  <si>
    <t>TOWNSHIPS AND CITIES</t>
  </si>
  <si>
    <t>County
Code</t>
  </si>
  <si>
    <t>SCHOOL DISTRICTS</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</si>
  <si>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</si>
  <si>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</si>
  <si>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</si>
  <si>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t>73</t>
  </si>
  <si>
    <t>0000</t>
  </si>
  <si>
    <t>SAGINAW</t>
  </si>
  <si>
    <t>COUNTY</t>
  </si>
  <si>
    <t>73-0000</t>
  </si>
  <si>
    <t>SAGINAW COUNTY</t>
  </si>
  <si>
    <t/>
  </si>
  <si>
    <t>WORKSHEET 1</t>
  </si>
  <si>
    <t>1010</t>
  </si>
  <si>
    <t>ALBEE</t>
  </si>
  <si>
    <t>TOWNSHIP</t>
  </si>
  <si>
    <t>73-1010</t>
  </si>
  <si>
    <t>ALBEE TOWNSHIP</t>
  </si>
  <si>
    <t>1020</t>
  </si>
  <si>
    <t>BIRCH RUN</t>
  </si>
  <si>
    <t>73-1020</t>
  </si>
  <si>
    <t>BIRCH RUN TOWNSHIP</t>
  </si>
  <si>
    <t>1030</t>
  </si>
  <si>
    <t>BLUMFIELD</t>
  </si>
  <si>
    <t>73-1030</t>
  </si>
  <si>
    <t>BLUMFIELD TOWNSHIP</t>
  </si>
  <si>
    <t>1040</t>
  </si>
  <si>
    <t>BRADY</t>
  </si>
  <si>
    <t>73-1040</t>
  </si>
  <si>
    <t>BRADY TOWNSHIP</t>
  </si>
  <si>
    <t>1050</t>
  </si>
  <si>
    <t>BRANT</t>
  </si>
  <si>
    <t>73-1050</t>
  </si>
  <si>
    <t>BRANT TOWNSHIP</t>
  </si>
  <si>
    <t>1060</t>
  </si>
  <si>
    <t>BRIDGEPORT</t>
  </si>
  <si>
    <t>73-1060</t>
  </si>
  <si>
    <t>BRIDGEPORT TOWNSHIP</t>
  </si>
  <si>
    <t>1070</t>
  </si>
  <si>
    <t>BUENA VISTA</t>
  </si>
  <si>
    <t>73-1070</t>
  </si>
  <si>
    <t>BUENA VISTA TOWNSHIP</t>
  </si>
  <si>
    <t>1080</t>
  </si>
  <si>
    <t>CARROLLTON</t>
  </si>
  <si>
    <t>73-1080</t>
  </si>
  <si>
    <t>CARROLLTON TOWNSHIP</t>
  </si>
  <si>
    <t>1090</t>
  </si>
  <si>
    <t>CHAPIN</t>
  </si>
  <si>
    <t>73-1090</t>
  </si>
  <si>
    <t>CHAPIN TOWNSHIP</t>
  </si>
  <si>
    <t>1100</t>
  </si>
  <si>
    <t>CHESANING</t>
  </si>
  <si>
    <t>73-1100</t>
  </si>
  <si>
    <t>CHESANING TOWNSHIP</t>
  </si>
  <si>
    <t>1110</t>
  </si>
  <si>
    <t>FRANKENMUTH</t>
  </si>
  <si>
    <t>73-1110</t>
  </si>
  <si>
    <t>FRANKENMUTH TOWNSHIP</t>
  </si>
  <si>
    <t>1120</t>
  </si>
  <si>
    <t>FREMONT</t>
  </si>
  <si>
    <t>73-1120</t>
  </si>
  <si>
    <t>FREMONT TOWNSHIP</t>
  </si>
  <si>
    <t>1130</t>
  </si>
  <si>
    <t>JAMES</t>
  </si>
  <si>
    <t>73-1130</t>
  </si>
  <si>
    <t>JAMES TOWNSHIP</t>
  </si>
  <si>
    <t>1140</t>
  </si>
  <si>
    <t>JONESFIELD</t>
  </si>
  <si>
    <t>73-1140</t>
  </si>
  <si>
    <t>JONESFIELD TOWNSHIP</t>
  </si>
  <si>
    <t>1150</t>
  </si>
  <si>
    <t>KOCHVILLE</t>
  </si>
  <si>
    <t>73-1150</t>
  </si>
  <si>
    <t>KOCHVILLE TOWNSHIP</t>
  </si>
  <si>
    <t>1160</t>
  </si>
  <si>
    <t>LAKEFIELD</t>
  </si>
  <si>
    <t>73-1160</t>
  </si>
  <si>
    <t>LAKEFIELD TOWNSHIP</t>
  </si>
  <si>
    <t>1170</t>
  </si>
  <si>
    <t>MAPLE GROVE</t>
  </si>
  <si>
    <t>73-1170</t>
  </si>
  <si>
    <t>MAPLE GROVE TOWNSHIP</t>
  </si>
  <si>
    <t>1180</t>
  </si>
  <si>
    <t>MARION</t>
  </si>
  <si>
    <t>73-1180</t>
  </si>
  <si>
    <t>MARION TOWNSHIP</t>
  </si>
  <si>
    <t>1190</t>
  </si>
  <si>
    <t>RICHLAND</t>
  </si>
  <si>
    <t>73-1190</t>
  </si>
  <si>
    <t>RICHLAND TOWNSHIP</t>
  </si>
  <si>
    <t>1200</t>
  </si>
  <si>
    <t>73-1200</t>
  </si>
  <si>
    <t>SAGINAW TOWNSHIP</t>
  </si>
  <si>
    <t>1210</t>
  </si>
  <si>
    <t>ST CHARLES</t>
  </si>
  <si>
    <t>73-1210</t>
  </si>
  <si>
    <t>ST CHARLES TOWNSHIP</t>
  </si>
  <si>
    <t>1220</t>
  </si>
  <si>
    <t>SPAULDING</t>
  </si>
  <si>
    <t>73-1220</t>
  </si>
  <si>
    <t>SPAULDING TOWNSHIP</t>
  </si>
  <si>
    <t>1230</t>
  </si>
  <si>
    <t>SWAN CREEK</t>
  </si>
  <si>
    <t>73-1230</t>
  </si>
  <si>
    <t>SWAN CREEK TOWNSHIP</t>
  </si>
  <si>
    <t>1240</t>
  </si>
  <si>
    <t>TAYMOUTH</t>
  </si>
  <si>
    <t>73-1240</t>
  </si>
  <si>
    <t>TAYMOUTH TOWNSHIP</t>
  </si>
  <si>
    <t>1250</t>
  </si>
  <si>
    <t>THOMAS</t>
  </si>
  <si>
    <t>73-1250</t>
  </si>
  <si>
    <t>THOMAS TOWNSHIP</t>
  </si>
  <si>
    <t>1260</t>
  </si>
  <si>
    <t>TITTABAWASSEE</t>
  </si>
  <si>
    <t>73-1260</t>
  </si>
  <si>
    <t>TITTABAWASSEE TOWNSHIP</t>
  </si>
  <si>
    <t>1270</t>
  </si>
  <si>
    <t>ZILWAUKEE</t>
  </si>
  <si>
    <t>73-1270</t>
  </si>
  <si>
    <t>ZILWAUKEE TOWNSHIP</t>
  </si>
  <si>
    <t>2010</t>
  </si>
  <si>
    <t>CITY</t>
  </si>
  <si>
    <t>73-2010</t>
  </si>
  <si>
    <t>FRANKENMUTH CITY</t>
  </si>
  <si>
    <t>2020</t>
  </si>
  <si>
    <t>73-2020</t>
  </si>
  <si>
    <t>SAGINAW CITY</t>
  </si>
  <si>
    <t>2030</t>
  </si>
  <si>
    <t>73-2030</t>
  </si>
  <si>
    <t>ZILWAUKEE CITY</t>
  </si>
  <si>
    <t>3010</t>
  </si>
  <si>
    <t>VILLAGE</t>
  </si>
  <si>
    <t>73-3010</t>
  </si>
  <si>
    <t>BIRCH RUN VILLAGE</t>
  </si>
  <si>
    <t>3020</t>
  </si>
  <si>
    <t>73-3020</t>
  </si>
  <si>
    <t>CHESANING VILLAGE</t>
  </si>
  <si>
    <t>3030</t>
  </si>
  <si>
    <t>MERRILL</t>
  </si>
  <si>
    <t>73-3030</t>
  </si>
  <si>
    <t>MERRILL VILLAGE</t>
  </si>
  <si>
    <t>3040</t>
  </si>
  <si>
    <t>OAKLEY</t>
  </si>
  <si>
    <t>73-3040</t>
  </si>
  <si>
    <t>OAKLEY VILLAGE</t>
  </si>
  <si>
    <t>3045</t>
  </si>
  <si>
    <t>REESE</t>
  </si>
  <si>
    <t>TUSCOLA</t>
  </si>
  <si>
    <t>73-3045</t>
  </si>
  <si>
    <t>REESE VILLAGE</t>
  </si>
  <si>
    <t>79</t>
  </si>
  <si>
    <t>3090</t>
  </si>
  <si>
    <t>3050</t>
  </si>
  <si>
    <t>73-3050</t>
  </si>
  <si>
    <t>ST CHARLES VILLAGE</t>
  </si>
  <si>
    <r>
      <t xml:space="preserve"> 2023 
PERSONAL PROPERTY 
RECLASSIFICATION  
</t>
    </r>
    <r>
      <rPr>
        <i/>
        <u/>
        <sz val="11"/>
        <color theme="1"/>
        <rFont val="Calibri"/>
        <family val="2"/>
        <scheme val="minor"/>
      </rPr>
      <t xml:space="preserve">
Click for Help</t>
    </r>
  </si>
  <si>
    <t>09010</t>
  </si>
  <si>
    <t>BAY CITY SCHOOL DISTRICT</t>
  </si>
  <si>
    <t>SD</t>
  </si>
  <si>
    <t>09000</t>
  </si>
  <si>
    <t>BAY</t>
  </si>
  <si>
    <t>09</t>
  </si>
  <si>
    <t>SCHOOL DISTRICT</t>
  </si>
  <si>
    <t>WORKSHEET 2</t>
  </si>
  <si>
    <t>19120</t>
  </si>
  <si>
    <t>OVID-ELSIE AREA SCHOOLS</t>
  </si>
  <si>
    <t>19000</t>
  </si>
  <si>
    <t>CLINTON</t>
  </si>
  <si>
    <t>19</t>
  </si>
  <si>
    <t>25150</t>
  </si>
  <si>
    <t>CLIO AREA SCHOOL DISTRICT</t>
  </si>
  <si>
    <t>25000</t>
  </si>
  <si>
    <t>GENESEE</t>
  </si>
  <si>
    <t>25</t>
  </si>
  <si>
    <t>25260</t>
  </si>
  <si>
    <t>MONTROSE COMMUNITY SCHOOLS</t>
  </si>
  <si>
    <t>29020</t>
  </si>
  <si>
    <t>ASHLEY COMMUNITY SCHOOLS</t>
  </si>
  <si>
    <t>29000</t>
  </si>
  <si>
    <t>GRATIOT</t>
  </si>
  <si>
    <t>29</t>
  </si>
  <si>
    <t>29040</t>
  </si>
  <si>
    <t>BRECKENRIDGE COMMUNITY SCHOOLS</t>
  </si>
  <si>
    <t>73010</t>
  </si>
  <si>
    <t>SAGINAW, SCHOOL DISTRICT OF THE CITY OF</t>
  </si>
  <si>
    <t>73000</t>
  </si>
  <si>
    <t>73030</t>
  </si>
  <si>
    <t>CARROLLTON PUBLIC SCHOOLS</t>
  </si>
  <si>
    <t>73040</t>
  </si>
  <si>
    <t>SAGINAW TOWNSHIP COMMUNITY SCHOOLS</t>
  </si>
  <si>
    <t>73110</t>
  </si>
  <si>
    <t>CHESANING UNION SCHOOLS</t>
  </si>
  <si>
    <t>73170</t>
  </si>
  <si>
    <t>BIRCH RUN AREA SCHOOLS</t>
  </si>
  <si>
    <t>73180</t>
  </si>
  <si>
    <t>BRIDGEPORT-SPAULDING COMMUNITY SCHOOL DISTRICT</t>
  </si>
  <si>
    <t>73190</t>
  </si>
  <si>
    <t>FRANKENMUTH SCHOOL DISTRICT</t>
  </si>
  <si>
    <t>73200</t>
  </si>
  <si>
    <t>FREELAND COMMUNITY SCHOOL DISTRICT</t>
  </si>
  <si>
    <t>73210</t>
  </si>
  <si>
    <t>HEMLOCK PUBLIC SCHOOL DISTRICT</t>
  </si>
  <si>
    <t>73230</t>
  </si>
  <si>
    <t>MERRILL COMMUNITY SCHOOLS</t>
  </si>
  <si>
    <t>73240</t>
  </si>
  <si>
    <t>ST CHARLES COMMUNITY SCHOOLS</t>
  </si>
  <si>
    <t>73255</t>
  </si>
  <si>
    <t>SWAN VALLEY SCHOOL DISTRICT</t>
  </si>
  <si>
    <t>78070</t>
  </si>
  <si>
    <t>NEW LOTHROP AREA PUBLIC SCHOOLS</t>
  </si>
  <si>
    <t>78000</t>
  </si>
  <si>
    <t>SHIAWASSEE</t>
  </si>
  <si>
    <t>78</t>
  </si>
  <si>
    <t>79110</t>
  </si>
  <si>
    <t>REESE PUBLIC SCHOOLS</t>
  </si>
  <si>
    <t>79000</t>
  </si>
  <si>
    <t>BAY-ARENAC ISD</t>
  </si>
  <si>
    <t>ISD</t>
  </si>
  <si>
    <t>INTERMEDIATE SCHOOL DISTRICT</t>
  </si>
  <si>
    <t>CLINTON ISD</t>
  </si>
  <si>
    <t>GENESEE ISD</t>
  </si>
  <si>
    <t>GRATIOT-ISABELLA ISD</t>
  </si>
  <si>
    <t>SAGINAW ISD</t>
  </si>
  <si>
    <t>SHIAWASSEE ISD</t>
  </si>
  <si>
    <t>TUSCOLA ISD</t>
  </si>
  <si>
    <t>09600</t>
  </si>
  <si>
    <t>DELTA COMMUNITY COLLEGE</t>
  </si>
  <si>
    <t>CC</t>
  </si>
  <si>
    <t>COMMUNITY COLLEGE</t>
  </si>
  <si>
    <t>7301</t>
  </si>
  <si>
    <t>SAGINAW TRANSIT AUTHORITY REGIONAL SERVICES</t>
  </si>
  <si>
    <t>LOCAL AUTHORITY</t>
  </si>
  <si>
    <t>WORKSHEET 3</t>
  </si>
  <si>
    <t>7302</t>
  </si>
  <si>
    <t>BRIDGEPORT PUBLIC LIBRARY</t>
  </si>
  <si>
    <t>7303</t>
  </si>
  <si>
    <t>RIVER RAPIDS DISTRICT LIBRARY</t>
  </si>
  <si>
    <t>7304</t>
  </si>
  <si>
    <t>FRANKENMUTH JAMES E. WICKSON DISTRICT LIBRARY</t>
  </si>
  <si>
    <t>7305</t>
  </si>
  <si>
    <t>MERRILL DISTRICT LIBRARY</t>
  </si>
  <si>
    <t>7306</t>
  </si>
  <si>
    <t>REESE UNITY DISTRICT LIBRARY</t>
  </si>
  <si>
    <t>7907</t>
  </si>
  <si>
    <t>7307</t>
  </si>
  <si>
    <t>PUBLIC LIBRARIES OF SAGINAW</t>
  </si>
  <si>
    <t>7308</t>
  </si>
  <si>
    <t>ST CHARLES DISTRICT LIBRARY</t>
  </si>
  <si>
    <t>7309</t>
  </si>
  <si>
    <t>THOMAS TOWNSHIP LIBRARY</t>
  </si>
  <si>
    <t>LocalUnitCounty</t>
  </si>
  <si>
    <t>LocalUnitCode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</si>
  <si>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</si>
  <si>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</si>
  <si>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</si>
  <si>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</si>
  <si>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</si>
  <si>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</si>
  <si>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</si>
  <si>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</si>
  <si>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</si>
  <si>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</si>
  <si>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</si>
  <si>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</si>
  <si>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</si>
  <si>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</si>
  <si>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</si>
  <si>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</si>
  <si>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</si>
  <si>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</si>
  <si>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</si>
  <si>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</si>
  <si>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</si>
  <si>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</si>
  <si>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</si>
  <si>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</si>
  <si>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</si>
  <si>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</si>
  <si>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</si>
  <si>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</si>
  <si>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</si>
  <si>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</si>
  <si>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</si>
  <si>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</si>
  <si>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</si>
  <si>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</si>
  <si>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</si>
  <si>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</si>
  <si>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</si>
  <si>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</si>
  <si>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</si>
  <si>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</si>
  <si>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Due Date: May 31, 2023</t>
  </si>
  <si>
    <t>2023 Personal Property Summary Report (PPSR)</t>
  </si>
  <si>
    <t>For 2023 Millage Rate and Personal Property Tax (PPT) Reimbursement Calculations</t>
  </si>
  <si>
    <t>All submissions must be in Excel format.</t>
  </si>
  <si>
    <t>The 2023 PPSR is to be used by the county for reporting personal property taxable values for each municipality in the county.</t>
  </si>
  <si>
    <t xml:space="preserve">Most debt millage calculations cannot be completed for the July property tax billing until the municiplity is provided </t>
  </si>
  <si>
    <t xml:space="preserve">with the calculations required by this workbook. </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</si>
  <si>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</si>
  <si>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</si>
  <si>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</si>
  <si>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</si>
  <si>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</si>
  <si>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t>
  </si>
  <si>
    <t>Review Pre-Populated Municipalities</t>
  </si>
  <si>
    <t xml:space="preserve">If a municipality has been omitted from the PPSR, please contact the Michigan Department of Treasury (Treasury) </t>
  </si>
  <si>
    <t>so that a revised copy of the PPSR can 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</si>
  <si>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</si>
  <si>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</si>
  <si>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</si>
  <si>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t>
  </si>
  <si>
    <t>The LCSA Act, as amended, requires the 2013, 2014, and 2015 taxable values to be modified due to a municipality</t>
  </si>
  <si>
    <t xml:space="preserve">boundary change or a property reclassification. </t>
  </si>
  <si>
    <t>Modification of 2013, 2014, and 2015 Personal Property Taxable Values due to a Boundary Change</t>
  </si>
  <si>
    <t xml:space="preserve">For property that was assessed in 2013, 2014, or 2015 in a municipality other than the one in which it is </t>
  </si>
  <si>
    <t xml:space="preserve">assessed in 2023, complete the following: </t>
  </si>
  <si>
    <t xml:space="preserve">     (i) modify the pre-populated 2013, 2014, and/or 2015 taxable values accordingly, and </t>
  </si>
  <si>
    <t xml:space="preserve">     (ii) record the modifications of the affected municipalities in the "PERSONAL PROPERTY BOUNDARY  </t>
  </si>
  <si>
    <t xml:space="preserve">     CHANGE" columns as a positive number,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</si>
  <si>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2024. (See Form 5658 Information below.)</t>
    </r>
  </si>
  <si>
    <t>Modification of 2013, 2014, and 2015 Personal Property Taxable Values due to Reclassification</t>
  </si>
  <si>
    <t xml:space="preserve">For property that was classified in 2013, 2014, or 2015 as commercial personal or industrial personal,   </t>
  </si>
  <si>
    <t>but in 2023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</si>
  <si>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</si>
  <si>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</si>
  <si>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</si>
  <si>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as a positive number, and</t>
  </si>
  <si>
    <r>
      <rPr>
        <b/>
        <sz val="11"/>
        <rFont val="Calibri"/>
        <family val="2"/>
        <scheme val="minor"/>
      </rPr>
      <t>Note:</t>
    </r>
    <r>
      <rPr>
        <sz val="11"/>
        <rFont val="Calibri"/>
        <family val="2"/>
        <scheme val="minor"/>
      </rPr>
      <t xml:space="preserve"> The taxable values reported in the "PERSONAL PROPERTY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</si>
  <si>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</si>
  <si>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</si>
  <si>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</si>
  <si>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</si>
  <si>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2023 Personal Property Tax Reimbursement Calculations</t>
  </si>
  <si>
    <t xml:space="preserve">no later than March 31, 2024. </t>
  </si>
  <si>
    <t>To guarantee inclusion of the taxable value modifications in the calculation of the PPT reimbursements to be</t>
  </si>
  <si>
    <t>distributed in October 2023 and February 2024, Treasury must receive Form 5658 by June 7, 2023.</t>
  </si>
  <si>
    <t xml:space="preserve">If Treasury receives Form 5658 between June 7, 2023, and March 31, 2024, and the taxable value modifications </t>
  </si>
  <si>
    <t xml:space="preserve">are not included in the calculation of the PPT reimbursements distributed in October 2023 and February 2024, </t>
  </si>
  <si>
    <t>then they will be included in the calculation of the PPT reimbursements distributed in May 2024.</t>
  </si>
  <si>
    <t>3)</t>
  </si>
  <si>
    <t>Report 2023 Personal Property Taxable Values*</t>
  </si>
  <si>
    <r>
      <t xml:space="preserve">The 2023 personal property taxable values should be the taxable values </t>
    </r>
    <r>
      <rPr>
        <b/>
        <sz val="11"/>
        <rFont val="Calibri"/>
        <family val="2"/>
        <scheme val="minor"/>
      </rPr>
      <t>as of May 10, 2023</t>
    </r>
    <r>
      <rPr>
        <sz val="11"/>
        <rFont val="Calibri"/>
        <family val="2"/>
        <scheme val="minor"/>
      </rPr>
      <t xml:space="preserve">, unless the taxable </t>
    </r>
  </si>
  <si>
    <t>values have been modified due to a property reclassification.</t>
  </si>
  <si>
    <t xml:space="preserve">The LCSA Act, as amended, requires the 2023 taxable values to be modified due to a property reclassification. </t>
  </si>
  <si>
    <t xml:space="preserve">Note: The county's 2023 taxable values are calculated automatically by summing the 2023 taxable values reported </t>
  </si>
  <si>
    <t xml:space="preserve">for the townships and cities. And each ISD's 2023 taxable values are calculated automatically by summing the 2023 </t>
  </si>
  <si>
    <t>taxable values reported for each member school district.  If the calculated 2023 taxable values appear to be incorrect,</t>
  </si>
  <si>
    <t>please contact Treasury for assistance.</t>
  </si>
  <si>
    <t>Modification of 2023 Personal Property Taxable Value due to Reclassification</t>
  </si>
  <si>
    <t xml:space="preserve">For property that was classified in 2013, 2014, or 2015 as real or utility personal, but in 2023 is classified as </t>
  </si>
  <si>
    <t xml:space="preserve">commercial personal or industrial personal, complete the following: </t>
  </si>
  <si>
    <t xml:space="preserve">     (i) modify the 2023 taxable values by excluding the property's 2023 taxable values from the totals, and </t>
  </si>
  <si>
    <t xml:space="preserve">     (ii) record the modifications of the affected municipalities in the "2023 PERSONAL PROPERTY </t>
  </si>
  <si>
    <t xml:space="preserve">    RECLASSIFICATION" column as a positive number.</t>
  </si>
  <si>
    <r>
      <rPr>
        <b/>
        <sz val="11"/>
        <rFont val="Calibri"/>
        <family val="2"/>
        <scheme val="minor"/>
      </rPr>
      <t>*For inter-county municipalities</t>
    </r>
    <r>
      <rPr>
        <sz val="11"/>
        <rFont val="Calibri"/>
        <family val="2"/>
        <scheme val="minor"/>
      </rPr>
      <t xml:space="preserve"> (municipalities that exist in multiple counties), only report the municipalities' taxable </t>
    </r>
  </si>
  <si>
    <t xml:space="preserve">values within the county. The county responsible for calculating the millage reduction fraction (MRF) is also responsible </t>
  </si>
  <si>
    <t xml:space="preserve">for compiling and reporting the total taxable values of the inter-county municipalities to Treasury on the PPSR-IC. </t>
  </si>
  <si>
    <r>
      <rPr>
        <b/>
        <sz val="11"/>
        <color theme="1"/>
        <rFont val="Calibri"/>
        <family val="2"/>
        <scheme val="minor"/>
      </rPr>
      <t>*</t>
    </r>
    <r>
      <rPr>
        <sz val="11"/>
        <color theme="1"/>
        <rFont val="Calibri"/>
        <family val="2"/>
        <scheme val="minor"/>
      </rPr>
      <t xml:space="preserve">All reported taxable values must include any Renaissance Zone or MCL 211.7d (i.e. housing for elderly or disabled </t>
    </r>
  </si>
  <si>
    <t xml:space="preserve">families) personal property taxable values for the requested classifications. </t>
  </si>
  <si>
    <r>
      <rPr>
        <b/>
        <sz val="11"/>
        <color theme="1"/>
        <rFont val="Calibri"/>
        <family val="2"/>
        <scheme val="minor"/>
      </rPr>
      <t>*</t>
    </r>
    <r>
      <rPr>
        <sz val="11"/>
        <color theme="1"/>
        <rFont val="Calibri"/>
        <family val="2"/>
        <scheme val="minor"/>
      </rPr>
      <t>Township taxable values must include the taxable values of all villages within the township.</t>
    </r>
  </si>
  <si>
    <t>INSTRUCTIONS FOR BALANCE SUMMARY WORKSHEET</t>
  </si>
  <si>
    <t>The county totals should equal the subtotals for: townships and cities, school districts, and ISDs.</t>
  </si>
  <si>
    <t>Review the 2023 Personal Property Taxable Values</t>
  </si>
  <si>
    <t xml:space="preserve">If the 2023 county totals are in balance and equal each 2023 subtotal, then a text box in the top left-hand corner will read, </t>
  </si>
  <si>
    <t>2023 IS IN BALANCE. Once the PPSR is in balance it may be certified and submitted.</t>
  </si>
  <si>
    <t xml:space="preserve">If the 2023 county totals do not equal each 2023 subtotal, then a text box in the top left-hand corner will read, </t>
  </si>
  <si>
    <t>2023 IS NOT IN BALANCE. Do not certify or submit the PPSR until the error(s) is corrected in the relevant worksheet(s)</t>
  </si>
  <si>
    <t>and the PPSR is in balance.</t>
  </si>
  <si>
    <t>Review the 2013, 2014, and 2015 Personal Property Taxable Values</t>
  </si>
  <si>
    <t xml:space="preserve">If the 2013, 2014, or 2015 county totals do not equal each 2013, 2014, or 2015 subtotal, then a text box in the top </t>
  </si>
  <si>
    <t>left-hand corner will read, 2013 IS NOT IN BALANCE, 2014 IS NOT IN BALANCE, and/or 2015 IS NOT IN BALANCE.</t>
  </si>
  <si>
    <r>
      <rPr>
        <i/>
        <u/>
        <sz val="11"/>
        <color theme="1"/>
        <rFont val="Calibri"/>
        <family val="2"/>
        <scheme val="minor"/>
      </rPr>
      <t>Make no changes</t>
    </r>
    <r>
      <rPr>
        <sz val="11"/>
        <color theme="1"/>
        <rFont val="Calibri"/>
        <family val="2"/>
        <scheme val="minor"/>
      </rPr>
      <t xml:space="preserve"> unless the imbalance has been caused by a modification of taxable values due to a municipality </t>
    </r>
  </si>
  <si>
    <t xml:space="preserve">boundary change or a property reclassification. The LCSA Act, as amended, does not allow for corrections of the </t>
  </si>
  <si>
    <t>2013, 2014, and/or 2015 personal property taxable values.</t>
  </si>
  <si>
    <t>INSTRUCTIONS FOR PP VALUE CHANGE SUMMARY WORKSHEET</t>
  </si>
  <si>
    <t>After the county equalization director has certified the 2023 PPSR in the section below, the PP Value Change Summary</t>
  </si>
  <si>
    <t>worksheet will be populated with the 2023 personal property value change for each municipality in the county.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</si>
  <si>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</si>
  <si>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 xml:space="preserve">municipality in the county to assist them in calculating debt millages and budgeting for the 2023 PPT </t>
  </si>
  <si>
    <t>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</si>
  <si>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</si>
  <si>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</si>
  <si>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</si>
  <si>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</si>
  <si>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</si>
  <si>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</si>
  <si>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Summary Report.</t>
  </si>
  <si>
    <t>SUBMISSIONS</t>
  </si>
  <si>
    <t>Please submit this Excel file by May 31, 2023 to:</t>
  </si>
  <si>
    <r>
      <t xml:space="preserve">Treasury at </t>
    </r>
    <r>
      <rPr>
        <u/>
        <sz val="11"/>
        <color rgb="FF0000FF"/>
        <rFont val="Calibri"/>
        <family val="2"/>
        <scheme val="minor"/>
      </rPr>
      <t>TreasORTAPPT@michigan.gov</t>
    </r>
  </si>
  <si>
    <t>AND</t>
  </si>
  <si>
    <t>County(ies) indicated as being responsible for submitting a PPSR-IC to Treasury.</t>
  </si>
  <si>
    <t>Thank you in advance for your cooperation.</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</si>
  <si>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</si>
  <si>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</si>
  <si>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</si>
  <si>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2023 PERSONAL PROPERTY VALUE CHANGE BY MUNICIPALITY IN SAGINAW COUNTY</t>
  </si>
  <si>
    <t xml:space="preserve"> </t>
  </si>
  <si>
    <t>Denise M Joseph</t>
  </si>
  <si>
    <t>790-5260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</si>
</sst>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3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1"/>
      <name val="Calibri"/>
      <family val="2"/>
      <scheme val="minor"/>
    </font>
    <font>
      <sz val="8"/>
      <name val="Calibri"/>
      <family val="2"/>
      <scheme val="minor"/>
    </font>
    <font>
      <sz val="10"/>
      <color theme="1"/>
      <name val="Calibri"/>
      <family val="2"/>
      <scheme val="minor"/>
    </font>
    <font>
      <b/>
      <sz val="18"/>
      <color theme="0"/>
      <name val="Calibri"/>
      <family val="2"/>
      <scheme val="minor"/>
    </font>
    <font>
      <b/>
      <sz val="10"/>
      <color theme="1"/>
      <name val="Calibri"/>
      <family val="2"/>
      <scheme val="minor"/>
    </font>
    <font>
      <b/>
      <u/>
      <sz val="10"/>
      <color theme="1"/>
      <name val="Calibri"/>
      <family val="2"/>
      <scheme val="minor"/>
    </font>
    <font>
      <b/>
      <u/>
      <sz val="18"/>
      <color theme="1"/>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sz val="14"/>
      <color theme="2" tint="-0.499984740745262"/>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i/>
      <u/>
      <sz val="11"/>
      <name val="Calibri"/>
      <family val="2"/>
      <scheme val="minor"/>
    </font>
    <font>
      <u/>
      <sz val="11"/>
      <color rgb="FF0000FF"/>
      <name val="Calibri"/>
      <family val="2"/>
      <scheme val="minor"/>
    </font>
    <font>
      <sz val="11"/>
      <color rgb="FFFF0000"/>
      <name val="Calibri"/>
      <family val="2"/>
      <scheme val="minor"/>
    </font>
    <font>
      <sz val="10"/>
      <name val="Calibri"/>
      <family val="2"/>
      <scheme val="minor"/>
    </font>
    <font>
      <i/>
      <sz val="12"/>
      <color theme="1"/>
      <name val="Calibri"/>
      <family val="2"/>
      <scheme val="minor"/>
    </font>
    <font>
      <b/>
      <u/>
      <sz val="11"/>
      <name val="Calibri"/>
      <family val="2"/>
      <scheme val="minor"/>
    </font>
    <font>
      <sz val="12"/>
      <color rgb="FFFF0000"/>
      <name val="Calibri"/>
      <family val="2"/>
      <scheme val="minor"/>
    </font>
    <font>
      <b/>
      <sz val="11"/>
      <color rgb="FFFF0000"/>
      <name val="Calibri"/>
      <family val="2"/>
      <scheme val="minor"/>
    </font>
    <font>
      <sz val="12"/>
      <name val="Calibri"/>
      <family val="2"/>
      <scheme val="minor"/>
    </font>
    <font>
      <i/>
      <sz val="11"/>
      <name val="Calibri"/>
      <family val="2"/>
      <scheme val="minor"/>
    </font>
    <font>
      <sz val="8"/>
      <color theme="1"/>
      <name val="Calibri"/>
      <family val="2"/>
      <scheme val="minor"/>
    </font>
  </fonts>
  <fills count="2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rgb="FFFFF2CC"/>
        <bgColor indexed="64"/>
      </patternFill>
    </fill>
    <fill>
      <patternFill patternType="solid">
        <fgColor rgb="FFFFD966"/>
        <bgColor indexed="64"/>
      </patternFill>
    </fill>
    <fill>
      <patternFill patternType="solid">
        <fgColor rgb="FFFFE69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tint="-0.14999847407452621"/>
        <bgColor indexed="64"/>
      </patternFill>
    </fill>
  </fills>
  <borders count="21">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316">
    <xf numFmtId="0" fontId="0" fillId="0" borderId="0" xfId="0"/>
    <xf numFmtId="0" fontId="0" fillId="2" borderId="0" xfId="0" applyFill="1" applyProtection="1">
      <protection hidden="1"/>
    </xf>
    <xf numFmtId="0" fontId="12" fillId="4" borderId="1" xfId="0" applyFont="1" applyFill="1" applyBorder="1" applyProtection="1">
      <protection hidden="1"/>
    </xf>
    <xf numFmtId="0" fontId="12" fillId="4" borderId="0" xfId="0" applyFont="1" applyFill="1" applyProtection="1">
      <protection hidden="1"/>
    </xf>
    <xf numFmtId="0" fontId="12" fillId="2" borderId="0" xfId="0" applyFont="1" applyFill="1" applyProtection="1">
      <protection hidden="1"/>
    </xf>
    <xf numFmtId="0" fontId="12" fillId="4" borderId="7" xfId="0" applyFont="1" applyFill="1" applyBorder="1" applyProtection="1">
      <protection hidden="1"/>
    </xf>
    <xf numFmtId="0" fontId="12" fillId="4" borderId="8" xfId="0" applyFont="1" applyFill="1" applyBorder="1" applyProtection="1">
      <protection hidden="1"/>
    </xf>
    <xf numFmtId="43" fontId="12" fillId="4" borderId="8" xfId="0" applyNumberFormat="1" applyFont="1" applyFill="1" applyBorder="1" applyProtection="1">
      <protection hidden="1"/>
    </xf>
    <xf numFmtId="0" fontId="13" fillId="4" borderId="10" xfId="0" applyFont="1" applyFill="1" applyBorder="1" applyAlignment="1" applyProtection="1">
      <alignment horizontal="right" indent="1"/>
      <protection hidden="1"/>
    </xf>
    <xf numFmtId="0" fontId="19" fillId="4" borderId="0" xfId="0" applyFont="1" applyFill="1" applyAlignment="1" applyProtection="1">
      <alignment vertical="center"/>
      <protection hidden="1"/>
    </xf>
    <xf numFmtId="0" fontId="12" fillId="4" borderId="2" xfId="0" applyFont="1" applyFill="1" applyBorder="1" applyProtection="1">
      <protection hidden="1"/>
    </xf>
    <xf numFmtId="0" fontId="17" fillId="4" borderId="0" xfId="0" applyFont="1" applyFill="1" applyAlignment="1" applyProtection="1">
      <alignment vertical="center"/>
      <protection hidden="1"/>
    </xf>
    <xf numFmtId="0" fontId="15" fillId="2" borderId="14" xfId="0" applyFont="1" applyFill="1" applyBorder="1" applyAlignment="1" applyProtection="1">
      <alignment horizontal="left" vertical="center"/>
      <protection hidden="1"/>
    </xf>
    <xf numFmtId="0" fontId="15" fillId="6" borderId="14" xfId="0" applyFont="1" applyFill="1" applyBorder="1" applyAlignment="1" applyProtection="1">
      <alignment horizontal="left" vertical="center"/>
      <protection hidden="1"/>
    </xf>
    <xf numFmtId="43" fontId="17" fillId="3" borderId="12" xfId="0" applyNumberFormat="1" applyFont="1" applyFill="1" applyBorder="1" applyAlignment="1" applyProtection="1">
      <alignment horizontal="center" vertical="center" wrapText="1"/>
      <protection hidden="1"/>
    </xf>
    <xf numFmtId="0" fontId="12" fillId="4" borderId="6" xfId="0" applyFont="1" applyFill="1" applyBorder="1" applyProtection="1">
      <protection hidden="1"/>
    </xf>
    <xf numFmtId="0" fontId="12" fillId="4" borderId="3" xfId="0" applyFont="1" applyFill="1" applyBorder="1" applyProtection="1">
      <protection hidden="1"/>
    </xf>
    <xf numFmtId="0" fontId="12" fillId="4" borderId="4" xfId="0" applyFont="1" applyFill="1" applyBorder="1" applyProtection="1">
      <protection hidden="1"/>
    </xf>
    <xf numFmtId="0" fontId="0" fillId="0" borderId="0" xfId="0" applyAlignment="1" applyProtection="1">
      <alignment vertical="center"/>
      <protection hidden="1"/>
    </xf>
    <xf numFmtId="0" fontId="4" fillId="4"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4" borderId="0" xfId="0" applyFill="1" applyAlignment="1" applyProtection="1">
      <alignment vertical="center"/>
      <protection hidden="1"/>
    </xf>
    <xf numFmtId="0" fontId="15" fillId="4" borderId="0" xfId="0" applyFont="1" applyFill="1" applyAlignment="1" applyProtection="1">
      <alignment horizontal="center"/>
      <protection hidden="1"/>
    </xf>
    <xf numFmtId="0" fontId="14" fillId="4" borderId="3" xfId="0" applyFont="1" applyFill="1" applyBorder="1" applyAlignment="1" applyProtection="1">
      <alignment vertical="center"/>
      <protection hidden="1"/>
    </xf>
    <xf numFmtId="0" fontId="0" fillId="2" borderId="0" xfId="0" applyFill="1" applyAlignment="1" applyProtection="1">
      <alignment horizontal="left" vertical="center" wrapText="1"/>
      <protection hidden="1"/>
    </xf>
    <xf numFmtId="43" fontId="0" fillId="2" borderId="0" xfId="0" applyNumberFormat="1" applyFill="1" applyAlignment="1" applyProtection="1">
      <alignment horizontal="center" vertical="center"/>
      <protection hidden="1"/>
    </xf>
    <xf numFmtId="49" fontId="0" fillId="8" borderId="12" xfId="0" applyNumberFormat="1" applyFill="1" applyBorder="1" applyAlignment="1" applyProtection="1">
      <alignment horizontal="center" vertical="center" wrapText="1"/>
      <protection hidden="1"/>
    </xf>
    <xf numFmtId="0" fontId="0" fillId="8" borderId="12" xfId="0" applyFill="1" applyBorder="1" applyAlignment="1" applyProtection="1">
      <alignment horizontal="center" vertical="center"/>
      <protection hidden="1"/>
    </xf>
    <xf numFmtId="43" fontId="0" fillId="8" borderId="12" xfId="1" applyFont="1" applyFill="1" applyBorder="1" applyAlignment="1" applyProtection="1">
      <alignment horizontal="center" vertical="center" wrapText="1"/>
      <protection hidden="1"/>
    </xf>
    <xf numFmtId="0" fontId="2" fillId="2" borderId="12" xfId="0" applyFont="1" applyFill="1" applyBorder="1" applyAlignment="1" applyProtection="1">
      <alignment horizontal="left" vertical="center" wrapText="1"/>
      <protection hidden="1"/>
    </xf>
    <xf numFmtId="43" fontId="2" fillId="2" borderId="12" xfId="0" applyNumberFormat="1" applyFont="1" applyFill="1" applyBorder="1" applyAlignment="1" applyProtection="1">
      <alignment horizontal="center" vertical="center"/>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9" fillId="4" borderId="0" xfId="0" applyFont="1" applyFill="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0" fillId="4"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49" fontId="2" fillId="2" borderId="12" xfId="0" applyNumberFormat="1" applyFont="1" applyFill="1" applyBorder="1" applyAlignment="1" applyProtection="1">
      <alignment horizontal="left" vertical="center" wrapText="1"/>
      <protection hidden="1"/>
    </xf>
    <xf numFmtId="38" fontId="0" fillId="0" borderId="0" xfId="1" applyNumberFormat="1" applyFont="1" applyProtection="1">
      <protection hidden="1"/>
    </xf>
    <xf numFmtId="0" fontId="16" fillId="5" borderId="16" xfId="0" applyFont="1" applyFill="1" applyBorder="1" applyAlignment="1" applyProtection="1">
      <alignment horizontal="center" vertical="center"/>
      <protection hidden="1"/>
    </xf>
    <xf numFmtId="0" fontId="4" fillId="4" borderId="1" xfId="0" applyFont="1" applyFill="1" applyBorder="1" applyAlignment="1" applyProtection="1">
      <alignment horizontal="center" vertical="top" wrapText="1"/>
      <protection hidden="1"/>
    </xf>
    <xf numFmtId="0" fontId="0" fillId="4" borderId="6" xfId="0" applyFill="1" applyBorder="1" applyAlignment="1" applyProtection="1">
      <alignment horizontal="center" wrapText="1"/>
      <protection hidden="1"/>
    </xf>
    <xf numFmtId="0" fontId="0" fillId="4" borderId="4" xfId="0" applyFill="1" applyBorder="1" applyAlignment="1" applyProtection="1">
      <alignment horizontal="center" wrapText="1"/>
      <protection hidden="1"/>
    </xf>
    <xf numFmtId="49" fontId="16" fillId="5" borderId="16" xfId="0" applyNumberFormat="1" applyFont="1" applyFill="1" applyBorder="1" applyAlignment="1" applyProtection="1">
      <alignment horizontal="center" vertical="center"/>
      <protection hidden="1"/>
    </xf>
    <xf numFmtId="49" fontId="4" fillId="4" borderId="1" xfId="0" applyNumberFormat="1" applyFont="1" applyFill="1" applyBorder="1" applyAlignment="1" applyProtection="1">
      <alignment horizontal="center" vertical="top" wrapText="1"/>
      <protection hidden="1"/>
    </xf>
    <xf numFmtId="43" fontId="17" fillId="9" borderId="12" xfId="0" applyNumberFormat="1" applyFont="1" applyFill="1" applyBorder="1" applyAlignment="1" applyProtection="1">
      <alignment horizontal="center" vertical="center" wrapText="1"/>
      <protection hidden="1"/>
    </xf>
    <xf numFmtId="38" fontId="2" fillId="12" borderId="12" xfId="1" applyNumberFormat="1" applyFont="1" applyFill="1" applyBorder="1" applyAlignment="1" applyProtection="1">
      <alignment horizontal="center" vertical="center" wrapText="1"/>
      <protection hidden="1"/>
    </xf>
    <xf numFmtId="38" fontId="2" fillId="13" borderId="12" xfId="1" applyNumberFormat="1" applyFont="1" applyFill="1" applyBorder="1" applyAlignment="1" applyProtection="1">
      <alignment horizontal="center" vertical="center" wrapText="1"/>
      <protection hidden="1"/>
    </xf>
    <xf numFmtId="38" fontId="2" fillId="16" borderId="12" xfId="1" applyNumberFormat="1" applyFont="1" applyFill="1" applyBorder="1" applyAlignment="1" applyProtection="1">
      <alignment horizontal="center" vertical="center" wrapText="1"/>
      <protection hidden="1"/>
    </xf>
    <xf numFmtId="38" fontId="2" fillId="19" borderId="12" xfId="1" applyNumberFormat="1" applyFont="1" applyFill="1" applyBorder="1" applyAlignment="1" applyProtection="1">
      <alignment horizontal="center" vertical="center" wrapText="1"/>
      <protection hidden="1"/>
    </xf>
    <xf numFmtId="38" fontId="2" fillId="20" borderId="4" xfId="1" applyNumberFormat="1" applyFont="1" applyFill="1" applyBorder="1" applyAlignment="1" applyProtection="1">
      <alignment horizontal="center" vertical="center" wrapText="1"/>
      <protection hidden="1"/>
    </xf>
    <xf numFmtId="4" fontId="2" fillId="11"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4" fontId="2" fillId="17" borderId="4" xfId="0" applyNumberFormat="1" applyFont="1" applyFill="1" applyBorder="1" applyAlignment="1">
      <alignment horizontal="center" vertical="center" wrapText="1"/>
    </xf>
    <xf numFmtId="38" fontId="2" fillId="16" borderId="5" xfId="1" applyNumberFormat="1" applyFont="1" applyFill="1" applyBorder="1" applyAlignment="1" applyProtection="1">
      <alignment horizontal="center" vertical="center" wrapText="1"/>
      <protection hidden="1"/>
    </xf>
    <xf numFmtId="38" fontId="4" fillId="13"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0" fontId="19" fillId="4" borderId="0" xfId="0" applyFont="1" applyFill="1" applyAlignment="1" applyProtection="1">
      <alignment horizontal="centerContinuous" vertical="center"/>
      <protection hidden="1"/>
    </xf>
    <xf numFmtId="0" fontId="6" fillId="4" borderId="0" xfId="0" applyFont="1" applyFill="1" applyAlignment="1" applyProtection="1">
      <alignment horizontal="centerContinuous"/>
      <protection hidden="1"/>
    </xf>
    <xf numFmtId="0" fontId="18" fillId="7" borderId="14" xfId="0" applyFont="1" applyFill="1" applyBorder="1" applyAlignment="1" applyProtection="1">
      <alignment horizontal="centerContinuous" vertical="center"/>
      <protection hidden="1"/>
    </xf>
    <xf numFmtId="0" fontId="18" fillId="7" borderId="13" xfId="0" applyFont="1" applyFill="1" applyBorder="1" applyAlignment="1" applyProtection="1">
      <alignment horizontal="centerContinuous" vertical="center"/>
      <protection hidden="1"/>
    </xf>
    <xf numFmtId="0" fontId="18" fillId="7" borderId="11" xfId="0" applyFont="1" applyFill="1" applyBorder="1" applyAlignment="1" applyProtection="1">
      <alignment horizontal="centerContinuous"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Continuous" vertical="center" wrapText="1"/>
      <protection hidden="1"/>
    </xf>
    <xf numFmtId="0" fontId="0" fillId="4" borderId="0" xfId="0" applyFill="1" applyAlignment="1" applyProtection="1">
      <alignment horizontal="left" vertical="center"/>
      <protection hidden="1"/>
    </xf>
    <xf numFmtId="38" fontId="8" fillId="19" borderId="7" xfId="1" applyNumberFormat="1" applyFont="1" applyFill="1" applyBorder="1" applyAlignment="1" applyProtection="1">
      <alignment horizontal="centerContinuous"/>
      <protection hidden="1"/>
    </xf>
    <xf numFmtId="38" fontId="8" fillId="19" borderId="8" xfId="1" applyNumberFormat="1" applyFont="1" applyFill="1" applyBorder="1" applyAlignment="1" applyProtection="1">
      <alignment horizontal="centerContinuous"/>
      <protection hidden="1"/>
    </xf>
    <xf numFmtId="38" fontId="8" fillId="19" borderId="10" xfId="1" applyNumberFormat="1" applyFont="1" applyFill="1" applyBorder="1" applyAlignment="1" applyProtection="1">
      <alignment horizontal="centerContinuous"/>
      <protection hidden="1"/>
    </xf>
    <xf numFmtId="38" fontId="4" fillId="19" borderId="9" xfId="1" applyNumberFormat="1" applyFont="1" applyFill="1" applyBorder="1" applyAlignment="1" applyProtection="1">
      <alignment horizontal="centerContinuous" vertical="center" wrapText="1"/>
      <protection hidden="1"/>
    </xf>
    <xf numFmtId="38" fontId="4" fillId="19" borderId="15" xfId="1" applyNumberFormat="1" applyFont="1" applyFill="1" applyBorder="1" applyAlignment="1" applyProtection="1">
      <alignment horizontal="centerContinuous" vertical="center" wrapText="1"/>
      <protection hidden="1"/>
    </xf>
    <xf numFmtId="38" fontId="2" fillId="20" borderId="9" xfId="1" applyNumberFormat="1" applyFont="1" applyFill="1" applyBorder="1" applyAlignment="1" applyProtection="1">
      <alignment vertical="center" wrapText="1"/>
      <protection hidden="1"/>
    </xf>
    <xf numFmtId="38" fontId="2" fillId="20" borderId="15" xfId="1" applyNumberFormat="1" applyFont="1" applyFill="1" applyBorder="1" applyAlignment="1" applyProtection="1">
      <alignment vertical="center" wrapText="1"/>
      <protection hidden="1"/>
    </xf>
    <xf numFmtId="4" fontId="2" fillId="14" borderId="5" xfId="0" applyNumberFormat="1" applyFont="1" applyFill="1" applyBorder="1" applyAlignment="1">
      <alignment horizontal="center" vertical="center" wrapText="1"/>
    </xf>
    <xf numFmtId="4" fontId="2" fillId="14" borderId="9" xfId="0" applyNumberFormat="1" applyFont="1" applyFill="1" applyBorder="1" applyAlignment="1">
      <alignment vertical="center" wrapText="1"/>
    </xf>
    <xf numFmtId="4" fontId="2" fillId="14" borderId="15" xfId="0" applyNumberFormat="1" applyFont="1" applyFill="1" applyBorder="1" applyAlignment="1">
      <alignment vertical="center" wrapText="1"/>
    </xf>
    <xf numFmtId="38" fontId="4" fillId="13" borderId="15" xfId="1" applyNumberFormat="1" applyFont="1" applyFill="1" applyBorder="1" applyAlignment="1" applyProtection="1">
      <alignment vertical="center" wrapText="1"/>
      <protection hidden="1"/>
    </xf>
    <xf numFmtId="0" fontId="11" fillId="4" borderId="17" xfId="0" applyFont="1" applyFill="1" applyBorder="1" applyAlignment="1" applyProtection="1">
      <alignment horizontal="centerContinuous" vertical="center"/>
      <protection hidden="1"/>
    </xf>
    <xf numFmtId="0" fontId="11" fillId="4" borderId="8" xfId="0" applyFont="1" applyFill="1" applyBorder="1" applyAlignment="1" applyProtection="1">
      <alignment horizontal="centerContinuous" vertical="center"/>
      <protection hidden="1"/>
    </xf>
    <xf numFmtId="0" fontId="11" fillId="4" borderId="10" xfId="0" applyFont="1" applyFill="1" applyBorder="1" applyAlignment="1" applyProtection="1">
      <alignment horizontal="centerContinuous" vertical="center"/>
      <protection hidden="1"/>
    </xf>
    <xf numFmtId="0" fontId="9" fillId="4" borderId="0" xfId="0" applyFont="1" applyFill="1" applyAlignment="1" applyProtection="1">
      <alignment horizontal="centerContinuous" vertical="center"/>
      <protection hidden="1"/>
    </xf>
    <xf numFmtId="0" fontId="9" fillId="4" borderId="2" xfId="0"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wrapText="1"/>
      <protection hidden="1"/>
    </xf>
    <xf numFmtId="0" fontId="10" fillId="4" borderId="2" xfId="0" applyFont="1" applyFill="1" applyBorder="1" applyAlignment="1" applyProtection="1">
      <alignment horizontal="centerContinuous" vertical="center" wrapText="1"/>
      <protection hidden="1"/>
    </xf>
    <xf numFmtId="40" fontId="2" fillId="4" borderId="15" xfId="1" applyNumberFormat="1" applyFont="1" applyFill="1" applyBorder="1" applyAlignment="1" applyProtection="1">
      <alignment horizontal="centerContinuous" vertical="center" wrapText="1"/>
      <protection hidden="1"/>
    </xf>
    <xf numFmtId="40" fontId="2" fillId="4" borderId="5" xfId="1" applyNumberFormat="1" applyFont="1" applyFill="1" applyBorder="1" applyAlignment="1" applyProtection="1">
      <alignment horizontal="centerContinuous" vertical="center" wrapText="1"/>
      <protection hidden="1"/>
    </xf>
    <xf numFmtId="38" fontId="8" fillId="13" borderId="7" xfId="1" applyNumberFormat="1" applyFont="1" applyFill="1" applyBorder="1" applyAlignment="1" applyProtection="1">
      <alignment horizontal="centerContinuous"/>
      <protection hidden="1"/>
    </xf>
    <xf numFmtId="38" fontId="8" fillId="13" borderId="10" xfId="1" applyNumberFormat="1" applyFont="1" applyFill="1" applyBorder="1" applyAlignment="1" applyProtection="1">
      <alignment horizontal="centerContinuous"/>
      <protection hidden="1"/>
    </xf>
    <xf numFmtId="38" fontId="8" fillId="13" borderId="8" xfId="1" applyNumberFormat="1" applyFont="1" applyFill="1" applyBorder="1" applyAlignment="1" applyProtection="1">
      <alignment horizontal="centerContinuous"/>
      <protection hidden="1"/>
    </xf>
    <xf numFmtId="38" fontId="4" fillId="13" borderId="1" xfId="0" applyNumberFormat="1" applyFont="1" applyFill="1" applyBorder="1" applyAlignment="1" applyProtection="1">
      <alignment horizontal="centerContinuous" vertical="top" wrapText="1"/>
      <protection hidden="1"/>
    </xf>
    <xf numFmtId="38" fontId="4" fillId="13" borderId="2" xfId="0" applyNumberFormat="1" applyFont="1" applyFill="1" applyBorder="1" applyAlignment="1" applyProtection="1">
      <alignment horizontal="centerContinuous" vertical="top" wrapText="1"/>
      <protection hidden="1"/>
    </xf>
    <xf numFmtId="38" fontId="4" fillId="13" borderId="0" xfId="0" applyNumberFormat="1" applyFont="1" applyFill="1" applyAlignment="1" applyProtection="1">
      <alignment horizontal="centerContinuous" vertical="top"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1" borderId="9" xfId="0" applyNumberFormat="1" applyFont="1" applyFill="1" applyBorder="1" applyAlignment="1">
      <alignment vertical="center" wrapText="1"/>
    </xf>
    <xf numFmtId="4" fontId="2" fillId="11" borderId="15"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5" xfId="1" applyNumberFormat="1" applyFont="1" applyFill="1" applyBorder="1" applyAlignment="1" applyProtection="1">
      <alignment vertical="center" wrapText="1"/>
      <protection hidden="1"/>
    </xf>
    <xf numFmtId="38" fontId="8" fillId="16" borderId="7" xfId="1" applyNumberFormat="1" applyFont="1" applyFill="1" applyBorder="1" applyAlignment="1" applyProtection="1">
      <alignment horizontal="centerContinuous"/>
      <protection hidden="1"/>
    </xf>
    <xf numFmtId="38" fontId="8" fillId="16" borderId="10" xfId="1" applyNumberFormat="1" applyFont="1" applyFill="1" applyBorder="1" applyAlignment="1" applyProtection="1">
      <alignment horizontal="centerContinuous"/>
      <protection hidden="1"/>
    </xf>
    <xf numFmtId="38" fontId="4" fillId="16" borderId="1" xfId="0" applyNumberFormat="1" applyFont="1" applyFill="1" applyBorder="1" applyAlignment="1" applyProtection="1">
      <alignment horizontal="centerContinuous" vertical="top" wrapText="1"/>
      <protection hidden="1"/>
    </xf>
    <xf numFmtId="38" fontId="4" fillId="16" borderId="2" xfId="0" applyNumberFormat="1" applyFont="1" applyFill="1" applyBorder="1" applyAlignment="1" applyProtection="1">
      <alignment horizontal="centerContinuous" vertical="top" wrapText="1"/>
      <protection hidden="1"/>
    </xf>
    <xf numFmtId="38" fontId="8" fillId="16" borderId="8" xfId="1" applyNumberFormat="1" applyFont="1" applyFill="1" applyBorder="1" applyAlignment="1" applyProtection="1">
      <alignment horizontal="centerContinuous"/>
      <protection hidden="1"/>
    </xf>
    <xf numFmtId="38" fontId="4" fillId="16" borderId="0" xfId="0" applyNumberFormat="1" applyFont="1" applyFill="1" applyAlignment="1" applyProtection="1">
      <alignment horizontal="centerContinuous" vertical="top" wrapText="1"/>
      <protection hidden="1"/>
    </xf>
    <xf numFmtId="4" fontId="2" fillId="17" borderId="9" xfId="0" applyNumberFormat="1" applyFont="1" applyFill="1" applyBorder="1" applyAlignment="1">
      <alignment vertical="center" wrapText="1"/>
    </xf>
    <xf numFmtId="4" fontId="2" fillId="17" borderId="15" xfId="0" applyNumberFormat="1" applyFont="1" applyFill="1" applyBorder="1" applyAlignment="1">
      <alignment vertical="center" wrapText="1"/>
    </xf>
    <xf numFmtId="38" fontId="2" fillId="16" borderId="9" xfId="1" applyNumberFormat="1" applyFont="1" applyFill="1" applyBorder="1" applyAlignment="1" applyProtection="1">
      <alignment vertical="center" wrapText="1"/>
      <protection hidden="1"/>
    </xf>
    <xf numFmtId="38" fontId="2" fillId="16" borderId="15" xfId="1" applyNumberFormat="1" applyFont="1" applyFill="1" applyBorder="1" applyAlignment="1" applyProtection="1">
      <alignment vertical="center" wrapText="1"/>
      <protection hidden="1"/>
    </xf>
    <xf numFmtId="40" fontId="6" fillId="4" borderId="9" xfId="1" applyNumberFormat="1" applyFont="1" applyFill="1" applyBorder="1" applyAlignment="1" applyProtection="1">
      <alignment vertical="center"/>
      <protection hidden="1"/>
    </xf>
    <xf numFmtId="38" fontId="4" fillId="19" borderId="1" xfId="0" applyNumberFormat="1" applyFont="1" applyFill="1" applyBorder="1" applyAlignment="1" applyProtection="1">
      <alignment horizontal="centerContinuous" vertical="top" wrapText="1"/>
      <protection hidden="1"/>
    </xf>
    <xf numFmtId="38" fontId="4" fillId="19" borderId="2" xfId="0" applyNumberFormat="1" applyFont="1" applyFill="1" applyBorder="1" applyAlignment="1" applyProtection="1">
      <alignment horizontal="centerContinuous" vertical="top" wrapText="1"/>
      <protection hidden="1"/>
    </xf>
    <xf numFmtId="38" fontId="4" fillId="19" borderId="0" xfId="0" applyNumberFormat="1" applyFont="1" applyFill="1" applyAlignment="1" applyProtection="1">
      <alignment horizontal="centerContinuous" vertical="top" wrapText="1"/>
      <protection hidden="1"/>
    </xf>
    <xf numFmtId="40" fontId="6" fillId="4" borderId="15" xfId="1" applyNumberFormat="1"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protection hidden="1"/>
    </xf>
    <xf numFmtId="0" fontId="10" fillId="4" borderId="2" xfId="0" applyFont="1" applyFill="1" applyBorder="1" applyAlignment="1" applyProtection="1">
      <alignment horizontal="centerContinuous" vertical="center"/>
      <protection hidden="1"/>
    </xf>
    <xf numFmtId="0" fontId="5" fillId="2" borderId="0" xfId="0" applyFont="1" applyFill="1" applyAlignment="1" applyProtection="1">
      <alignment vertical="center"/>
      <protection hidden="1"/>
    </xf>
    <xf numFmtId="0" fontId="6" fillId="2" borderId="0" xfId="0" applyFont="1" applyFill="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43" fontId="17" fillId="14" borderId="12" xfId="0" applyNumberFormat="1" applyFont="1" applyFill="1" applyBorder="1" applyAlignment="1" applyProtection="1">
      <alignment horizontal="center" vertical="center" wrapText="1"/>
      <protection hidden="1"/>
    </xf>
    <xf numFmtId="43" fontId="17" fillId="13" borderId="12" xfId="0" applyNumberFormat="1" applyFont="1" applyFill="1" applyBorder="1" applyAlignment="1" applyProtection="1">
      <alignment horizontal="center" vertical="center" wrapText="1"/>
      <protection hidden="1"/>
    </xf>
    <xf numFmtId="0" fontId="18" fillId="15" borderId="13" xfId="0" applyFont="1" applyFill="1" applyBorder="1" applyAlignment="1" applyProtection="1">
      <alignment horizontal="centerContinuous" vertical="center"/>
      <protection hidden="1"/>
    </xf>
    <xf numFmtId="0" fontId="18" fillId="15" borderId="11" xfId="0" applyFont="1" applyFill="1" applyBorder="1" applyAlignment="1" applyProtection="1">
      <alignment horizontal="centerContinuous" vertical="center"/>
      <protection hidden="1"/>
    </xf>
    <xf numFmtId="0" fontId="18" fillId="15" borderId="14" xfId="0" applyFont="1" applyFill="1" applyBorder="1" applyAlignment="1" applyProtection="1">
      <alignment horizontal="centerContinuous" vertical="center"/>
      <protection hidden="1"/>
    </xf>
    <xf numFmtId="43" fontId="17" fillId="22" borderId="12" xfId="0" applyNumberFormat="1" applyFont="1" applyFill="1" applyBorder="1" applyAlignment="1" applyProtection="1">
      <alignment horizontal="center" vertical="center" wrapText="1"/>
      <protection hidden="1"/>
    </xf>
    <xf numFmtId="0" fontId="18" fillId="23" borderId="13" xfId="0" applyFont="1" applyFill="1" applyBorder="1" applyAlignment="1" applyProtection="1">
      <alignment horizontal="centerContinuous" vertical="center"/>
      <protection hidden="1"/>
    </xf>
    <xf numFmtId="0" fontId="18" fillId="23" borderId="14" xfId="0" applyFont="1" applyFill="1" applyBorder="1" applyAlignment="1" applyProtection="1">
      <alignment horizontal="centerContinuous" vertical="center"/>
      <protection hidden="1"/>
    </xf>
    <xf numFmtId="0" fontId="18" fillId="23" borderId="11" xfId="0" applyFont="1" applyFill="1" applyBorder="1" applyAlignment="1" applyProtection="1">
      <alignment horizontal="centerContinuous" vertical="center"/>
      <protection hidden="1"/>
    </xf>
    <xf numFmtId="43" fontId="17" fillId="24" borderId="12" xfId="0" applyNumberFormat="1" applyFont="1" applyFill="1" applyBorder="1" applyAlignment="1" applyProtection="1">
      <alignment horizontal="center" vertical="center" wrapText="1"/>
      <protection hidden="1"/>
    </xf>
    <xf numFmtId="0" fontId="6" fillId="4" borderId="18" xfId="0" applyFont="1" applyFill="1" applyBorder="1" applyAlignment="1" applyProtection="1">
      <alignment horizontal="center" vertical="center"/>
      <protection hidden="1"/>
    </xf>
    <xf numFmtId="49" fontId="0" fillId="0" borderId="0" xfId="0" applyNumberFormat="1"/>
    <xf numFmtId="49" fontId="6" fillId="2" borderId="3" xfId="0" applyNumberFormat="1" applyFont="1" applyFill="1" applyBorder="1" applyAlignment="1" applyProtection="1">
      <alignment horizontal="centerContinuous"/>
      <protection hidden="1"/>
    </xf>
    <xf numFmtId="0" fontId="6" fillId="2" borderId="3" xfId="0" applyFont="1" applyFill="1" applyBorder="1" applyAlignment="1" applyProtection="1">
      <alignment horizontal="centerContinuous"/>
      <protection hidden="1"/>
    </xf>
    <xf numFmtId="0" fontId="20" fillId="2" borderId="3" xfId="0" applyFont="1" applyFill="1" applyBorder="1" applyAlignment="1" applyProtection="1">
      <alignment horizontal="center"/>
      <protection hidden="1"/>
    </xf>
    <xf numFmtId="0" fontId="18" fillId="25" borderId="14" xfId="0" applyFont="1" applyFill="1" applyBorder="1" applyAlignment="1" applyProtection="1">
      <alignment horizontal="centerContinuous" vertical="center"/>
      <protection hidden="1"/>
    </xf>
    <xf numFmtId="0" fontId="18" fillId="25" borderId="13" xfId="0" applyFont="1" applyFill="1" applyBorder="1" applyAlignment="1" applyProtection="1">
      <alignment horizontal="centerContinuous" vertical="center"/>
      <protection hidden="1"/>
    </xf>
    <xf numFmtId="0" fontId="18" fillId="25" borderId="11" xfId="0" applyFont="1" applyFill="1" applyBorder="1" applyAlignment="1" applyProtection="1">
      <alignment horizontal="centerContinuous" vertical="center"/>
      <protection hidden="1"/>
    </xf>
    <xf numFmtId="43" fontId="17" fillId="25" borderId="12" xfId="0" applyNumberFormat="1" applyFont="1" applyFill="1" applyBorder="1" applyAlignment="1" applyProtection="1">
      <alignment horizontal="center" vertical="center" wrapText="1"/>
      <protection hidden="1"/>
    </xf>
    <xf numFmtId="43" fontId="17" fillId="26" borderId="12" xfId="0" applyNumberFormat="1" applyFont="1" applyFill="1" applyBorder="1" applyAlignment="1" applyProtection="1">
      <alignment horizontal="center" vertical="center" wrapText="1"/>
      <protection hidden="1"/>
    </xf>
    <xf numFmtId="0" fontId="22" fillId="4" borderId="0" xfId="0" applyFont="1" applyFill="1" applyAlignment="1" applyProtection="1">
      <alignment horizontal="centerContinuous" vertical="center"/>
      <protection hidden="1"/>
    </xf>
    <xf numFmtId="0" fontId="6" fillId="25" borderId="14" xfId="0" applyFont="1" applyFill="1" applyBorder="1" applyAlignment="1" applyProtection="1">
      <alignment horizontal="center" vertical="center"/>
      <protection hidden="1"/>
    </xf>
    <xf numFmtId="0" fontId="6" fillId="15" borderId="14" xfId="0" applyFont="1" applyFill="1" applyBorder="1" applyAlignment="1" applyProtection="1">
      <alignment horizontal="center" vertical="center"/>
      <protection hidden="1"/>
    </xf>
    <xf numFmtId="0" fontId="6" fillId="23" borderId="14" xfId="0" applyFont="1" applyFill="1" applyBorder="1" applyAlignment="1" applyProtection="1">
      <alignment horizontal="center" vertical="center"/>
      <protection hidden="1"/>
    </xf>
    <xf numFmtId="0" fontId="6" fillId="7" borderId="14" xfId="0" applyFont="1" applyFill="1" applyBorder="1" applyAlignment="1" applyProtection="1">
      <alignment horizontal="center" vertical="center"/>
      <protection hidden="1"/>
    </xf>
    <xf numFmtId="0" fontId="12" fillId="4" borderId="19" xfId="0" applyFont="1" applyFill="1" applyBorder="1" applyProtection="1">
      <protection hidden="1"/>
    </xf>
    <xf numFmtId="0" fontId="23" fillId="4" borderId="20" xfId="0" applyFont="1" applyFill="1" applyBorder="1" applyAlignment="1" applyProtection="1">
      <alignment horizontal="center" vertical="center"/>
      <protection hidden="1"/>
    </xf>
    <xf numFmtId="43" fontId="0" fillId="2" borderId="12" xfId="1" applyFont="1" applyFill="1" applyBorder="1" applyAlignment="1" applyProtection="1">
      <alignment vertical="center"/>
      <protection hidden="1"/>
    </xf>
    <xf numFmtId="43" fontId="0" fillId="6" borderId="12" xfId="1" applyFont="1" applyFill="1" applyBorder="1" applyAlignment="1" applyProtection="1">
      <alignment vertical="center"/>
      <protection hidden="1"/>
    </xf>
    <xf numFmtId="38" fontId="2" fillId="19" borderId="5" xfId="1" applyNumberFormat="1" applyFont="1" applyFill="1" applyBorder="1" applyAlignment="1" applyProtection="1">
      <alignment horizontal="centerContinuous" vertical="center" wrapText="1"/>
      <protection hidden="1"/>
    </xf>
    <xf numFmtId="49" fontId="1" fillId="2" borderId="0" xfId="1" applyNumberFormat="1" applyFont="1" applyFill="1" applyAlignment="1" applyProtection="1">
      <alignment horizontal="center"/>
      <protection locked="0"/>
    </xf>
    <xf numFmtId="164" fontId="1" fillId="2" borderId="0" xfId="1" applyNumberFormat="1" applyFont="1" applyFill="1" applyProtection="1">
      <protection locked="0"/>
    </xf>
    <xf numFmtId="164" fontId="1" fillId="2" borderId="0" xfId="1" applyNumberFormat="1" applyFont="1" applyFill="1" applyAlignment="1" applyProtection="1">
      <alignment horizontal="left"/>
      <protection locked="0"/>
    </xf>
    <xf numFmtId="164" fontId="1" fillId="2" borderId="0" xfId="1" applyNumberFormat="1" applyFont="1" applyFill="1" applyAlignment="1" applyProtection="1">
      <alignment horizontal="center"/>
      <protection locked="0"/>
    </xf>
    <xf numFmtId="38" fontId="1" fillId="2" borderId="0" xfId="1" applyNumberFormat="1" applyFont="1" applyFill="1" applyProtection="1">
      <protection locked="0"/>
    </xf>
    <xf numFmtId="38" fontId="0" fillId="2" borderId="0" xfId="1" applyNumberFormat="1" applyFont="1" applyFill="1" applyProtection="1"/>
    <xf numFmtId="165" fontId="0" fillId="2" borderId="0" xfId="0" applyNumberFormat="1" applyFill="1" applyAlignment="1" applyProtection="1">
      <alignment horizontal="center" vertical="top"/>
      <protection hidden="1"/>
    </xf>
    <xf numFmtId="0" fontId="0" fillId="2" borderId="7" xfId="0"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24" fillId="2" borderId="10" xfId="0" applyFont="1" applyFill="1" applyBorder="1" applyAlignment="1" applyProtection="1">
      <alignment horizontal="right" indent="1"/>
      <protection hidden="1"/>
    </xf>
    <xf numFmtId="0" fontId="12"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5" fillId="2" borderId="0" xfId="0" applyFont="1" applyFill="1" applyProtection="1">
      <protection hidden="1"/>
    </xf>
    <xf numFmtId="0" fontId="7" fillId="2" borderId="0" xfId="0" applyFont="1" applyFill="1" applyAlignment="1" applyProtection="1">
      <alignment horizontal="centerContinuous"/>
      <protection hidden="1"/>
    </xf>
    <xf numFmtId="0" fontId="7" fillId="2" borderId="2" xfId="0" applyFont="1" applyFill="1" applyBorder="1" applyAlignment="1" applyProtection="1">
      <alignment horizontal="centerContinuous"/>
      <protection hidden="1"/>
    </xf>
    <xf numFmtId="0" fontId="5" fillId="0" borderId="0" xfId="0" applyFont="1"/>
    <xf numFmtId="0" fontId="0" fillId="2" borderId="1" xfId="0" applyFill="1" applyBorder="1" applyProtection="1">
      <protection hidden="1"/>
    </xf>
    <xf numFmtId="0" fontId="0" fillId="2" borderId="0" xfId="0" applyFill="1" applyAlignment="1" applyProtection="1">
      <alignment horizontal="left" vertical="center"/>
      <protection hidden="1"/>
    </xf>
    <xf numFmtId="0" fontId="2" fillId="2" borderId="0" xfId="0" applyFont="1" applyFill="1" applyAlignment="1" applyProtection="1">
      <alignment horizontal="centerContinuous" vertical="center"/>
      <protection hidden="1"/>
    </xf>
    <xf numFmtId="0" fontId="2" fillId="2" borderId="2" xfId="0" applyFont="1" applyFill="1" applyBorder="1" applyAlignment="1" applyProtection="1">
      <alignment horizontal="centerContinuous" vertical="center"/>
      <protection hidden="1"/>
    </xf>
    <xf numFmtId="0" fontId="0" fillId="2" borderId="0" xfId="0" applyFill="1" applyAlignment="1" applyProtection="1">
      <alignment horizontal="centerContinuous" vertical="center"/>
      <protection hidden="1"/>
    </xf>
    <xf numFmtId="0" fontId="0" fillId="2" borderId="0" xfId="0" applyFill="1" applyAlignment="1" applyProtection="1">
      <alignment horizontal="centerContinuous"/>
      <protection hidden="1"/>
    </xf>
    <xf numFmtId="0" fontId="0" fillId="2" borderId="2" xfId="0" applyFill="1" applyBorder="1" applyAlignment="1" applyProtection="1">
      <alignment horizontal="centerContinuous"/>
      <protection hidden="1"/>
    </xf>
    <xf numFmtId="0" fontId="0" fillId="2" borderId="0" xfId="0" applyFill="1" applyAlignment="1" applyProtection="1">
      <alignment vertical="center"/>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27" borderId="7" xfId="0" applyFill="1" applyBorder="1" applyProtection="1">
      <protection hidden="1"/>
    </xf>
    <xf numFmtId="0" fontId="0" fillId="27" borderId="8" xfId="0" applyFill="1" applyBorder="1" applyAlignment="1" applyProtection="1">
      <alignment vertical="center"/>
      <protection hidden="1"/>
    </xf>
    <xf numFmtId="0" fontId="5" fillId="27" borderId="8" xfId="0" applyFont="1" applyFill="1" applyBorder="1" applyAlignment="1" applyProtection="1">
      <alignment vertical="center"/>
      <protection hidden="1"/>
    </xf>
    <xf numFmtId="0" fontId="0" fillId="27" borderId="10" xfId="0" applyFill="1" applyBorder="1" applyProtection="1">
      <protection hidden="1"/>
    </xf>
    <xf numFmtId="0" fontId="0" fillId="27" borderId="1" xfId="0" applyFill="1" applyBorder="1" applyProtection="1">
      <protection hidden="1"/>
    </xf>
    <xf numFmtId="0" fontId="27" fillId="27" borderId="0" xfId="0" applyFont="1" applyFill="1" applyProtection="1">
      <protection hidden="1"/>
    </xf>
    <xf numFmtId="0" fontId="0" fillId="27" borderId="0" xfId="0" applyFill="1" applyAlignment="1" applyProtection="1">
      <alignment vertical="center"/>
      <protection hidden="1"/>
    </xf>
    <xf numFmtId="0" fontId="5" fillId="27" borderId="0" xfId="0" applyFont="1" applyFill="1" applyAlignment="1" applyProtection="1">
      <alignment vertical="center"/>
      <protection hidden="1"/>
    </xf>
    <xf numFmtId="0" fontId="0" fillId="27" borderId="2" xfId="0" applyFill="1" applyBorder="1" applyProtection="1">
      <protection hidden="1"/>
    </xf>
    <xf numFmtId="0" fontId="12" fillId="27" borderId="0" xfId="0" applyFont="1" applyFill="1" applyAlignment="1" applyProtection="1">
      <alignment vertical="center"/>
      <protection hidden="1"/>
    </xf>
    <xf numFmtId="0" fontId="0" fillId="4" borderId="7" xfId="0" applyFill="1" applyBorder="1" applyProtection="1">
      <protection hidden="1"/>
    </xf>
    <xf numFmtId="0" fontId="0" fillId="4" borderId="8" xfId="0" applyFill="1" applyBorder="1" applyAlignment="1" applyProtection="1">
      <alignment vertical="center"/>
      <protection hidden="1"/>
    </xf>
    <xf numFmtId="0" fontId="5" fillId="4" borderId="8" xfId="0" applyFont="1" applyFill="1" applyBorder="1" applyAlignment="1" applyProtection="1">
      <alignment vertical="center"/>
      <protection hidden="1"/>
    </xf>
    <xf numFmtId="0" fontId="0" fillId="4" borderId="10" xfId="0" applyFill="1" applyBorder="1" applyProtection="1">
      <protection hidden="1"/>
    </xf>
    <xf numFmtId="0" fontId="0" fillId="4" borderId="1" xfId="0" applyFill="1" applyBorder="1" applyProtection="1">
      <protection hidden="1"/>
    </xf>
    <xf numFmtId="0" fontId="26" fillId="4" borderId="0" xfId="0" applyFont="1" applyFill="1" applyAlignment="1" applyProtection="1">
      <alignment vertical="center"/>
      <protection hidden="1"/>
    </xf>
    <xf numFmtId="0" fontId="5" fillId="4" borderId="0" xfId="0" applyFont="1" applyFill="1" applyAlignment="1" applyProtection="1">
      <alignment vertical="center"/>
      <protection hidden="1"/>
    </xf>
    <xf numFmtId="0" fontId="0" fillId="4" borderId="2" xfId="0" applyFill="1" applyBorder="1" applyProtection="1">
      <protection hidden="1"/>
    </xf>
    <xf numFmtId="0" fontId="4" fillId="4" borderId="0" xfId="0" applyFont="1" applyFill="1" applyAlignment="1" applyProtection="1">
      <alignment vertical="center"/>
      <protection hidden="1"/>
    </xf>
    <xf numFmtId="0" fontId="0" fillId="4" borderId="6" xfId="0" applyFill="1" applyBorder="1" applyProtection="1">
      <protection hidden="1"/>
    </xf>
    <xf numFmtId="0" fontId="0" fillId="4" borderId="3" xfId="0" applyFill="1" applyBorder="1" applyAlignment="1" applyProtection="1">
      <alignment vertical="center"/>
      <protection hidden="1"/>
    </xf>
    <xf numFmtId="0" fontId="5" fillId="4" borderId="3" xfId="0" applyFont="1" applyFill="1" applyBorder="1" applyAlignment="1" applyProtection="1">
      <alignment vertical="center"/>
      <protection hidden="1"/>
    </xf>
    <xf numFmtId="0" fontId="0" fillId="4" borderId="4" xfId="0" applyFill="1" applyBorder="1" applyProtection="1">
      <protection hidden="1"/>
    </xf>
    <xf numFmtId="0" fontId="0" fillId="2" borderId="0" xfId="0" applyFill="1"/>
    <xf numFmtId="0" fontId="29" fillId="2" borderId="0" xfId="0" applyFont="1" applyFill="1" applyProtection="1">
      <protection hidden="1"/>
    </xf>
    <xf numFmtId="0" fontId="12" fillId="27" borderId="8" xfId="0" applyFont="1" applyFill="1" applyBorder="1" applyAlignment="1" applyProtection="1">
      <alignment vertical="center"/>
      <protection hidden="1"/>
    </xf>
    <xf numFmtId="0" fontId="27" fillId="27" borderId="0" xfId="0" applyFont="1" applyFill="1" applyAlignment="1" applyProtection="1">
      <alignment vertical="center"/>
      <protection hidden="1"/>
    </xf>
    <xf numFmtId="0" fontId="0" fillId="27" borderId="6" xfId="0" applyFill="1" applyBorder="1" applyProtection="1">
      <protection hidden="1"/>
    </xf>
    <xf numFmtId="0" fontId="12" fillId="27" borderId="3" xfId="0" applyFont="1" applyFill="1" applyBorder="1" applyAlignment="1" applyProtection="1">
      <alignment vertical="center"/>
      <protection hidden="1"/>
    </xf>
    <xf numFmtId="0" fontId="0" fillId="27" borderId="3" xfId="0" applyFill="1" applyBorder="1" applyAlignment="1" applyProtection="1">
      <alignment vertical="center"/>
      <protection hidden="1"/>
    </xf>
    <xf numFmtId="0" fontId="5" fillId="27" borderId="3" xfId="0" applyFont="1" applyFill="1" applyBorder="1" applyAlignment="1" applyProtection="1">
      <alignment vertical="center"/>
      <protection hidden="1"/>
    </xf>
    <xf numFmtId="0" fontId="0" fillId="27" borderId="4" xfId="0" applyFill="1" applyBorder="1" applyProtection="1">
      <protection hidden="1"/>
    </xf>
    <xf numFmtId="0" fontId="17" fillId="2" borderId="0" xfId="0" applyFont="1" applyFill="1" applyAlignment="1" applyProtection="1">
      <alignment horizontal="right"/>
      <protection hidden="1"/>
    </xf>
    <xf numFmtId="0" fontId="15" fillId="2" borderId="0" xfId="0" applyFont="1" applyFill="1" applyProtection="1">
      <protection hidden="1"/>
    </xf>
    <xf numFmtId="0" fontId="15" fillId="2" borderId="0" xfId="0" applyFont="1" applyFill="1" applyAlignment="1" applyProtection="1">
      <alignment vertical="center"/>
      <protection hidden="1"/>
    </xf>
    <xf numFmtId="0" fontId="30"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4" fillId="2" borderId="0" xfId="0" applyFont="1" applyFill="1" applyAlignment="1" applyProtection="1">
      <alignment horizontal="left" vertical="center"/>
      <protection hidden="1"/>
    </xf>
    <xf numFmtId="0" fontId="21"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31" fillId="2" borderId="0" xfId="0" applyFont="1" applyFill="1" applyAlignment="1" applyProtection="1">
      <alignment vertical="center"/>
      <protection hidden="1"/>
    </xf>
    <xf numFmtId="0" fontId="29" fillId="2" borderId="1" xfId="0" applyFont="1" applyFill="1" applyBorder="1" applyProtection="1">
      <protection hidden="1"/>
    </xf>
    <xf numFmtId="0" fontId="32" fillId="2" borderId="0" xfId="0" applyFont="1" applyFill="1" applyAlignment="1" applyProtection="1">
      <alignment vertical="center"/>
      <protection hidden="1"/>
    </xf>
    <xf numFmtId="0" fontId="29" fillId="2" borderId="0" xfId="0" applyFont="1" applyFill="1" applyAlignment="1" applyProtection="1">
      <alignment vertical="center"/>
      <protection hidden="1"/>
    </xf>
    <xf numFmtId="0" fontId="33" fillId="2" borderId="0" xfId="0" applyFont="1" applyFill="1" applyAlignment="1" applyProtection="1">
      <alignment vertical="center"/>
      <protection hidden="1"/>
    </xf>
    <xf numFmtId="0" fontId="29" fillId="2" borderId="2" xfId="0" applyFont="1" applyFill="1" applyBorder="1" applyProtection="1">
      <protection hidden="1"/>
    </xf>
    <xf numFmtId="0" fontId="13" fillId="2" borderId="0" xfId="0" applyFont="1" applyFill="1" applyAlignment="1" applyProtection="1">
      <alignment vertical="center"/>
      <protection hidden="1"/>
    </xf>
    <xf numFmtId="0" fontId="34" fillId="2" borderId="0" xfId="0" applyFont="1" applyFill="1" applyAlignment="1" applyProtection="1">
      <alignment vertical="center"/>
      <protection hidden="1"/>
    </xf>
    <xf numFmtId="0" fontId="26" fillId="2" borderId="0" xfId="0" applyFont="1" applyFill="1" applyAlignment="1" applyProtection="1">
      <alignment horizontal="lef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35"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35" fillId="2" borderId="0" xfId="0" applyFont="1" applyFill="1" applyAlignment="1" applyProtection="1">
      <alignment vertical="center"/>
      <protection hidden="1"/>
    </xf>
    <xf numFmtId="0" fontId="35" fillId="2" borderId="8" xfId="0" applyFont="1" applyFill="1" applyBorder="1" applyAlignment="1" applyProtection="1">
      <alignment vertical="center"/>
      <protection hidden="1"/>
    </xf>
    <xf numFmtId="0" fontId="12" fillId="2" borderId="8" xfId="0" applyFont="1" applyFill="1" applyBorder="1" applyProtection="1">
      <protection hidden="1"/>
    </xf>
    <xf numFmtId="0" fontId="25"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37"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indent="4"/>
      <protection hidden="1"/>
    </xf>
    <xf numFmtId="0" fontId="21" fillId="2" borderId="0" xfId="0" applyFont="1" applyFill="1" applyAlignment="1" applyProtection="1">
      <alignment horizontal="left" vertical="center" indent="8"/>
      <protection hidden="1"/>
    </xf>
    <xf numFmtId="0" fontId="0" fillId="2" borderId="0" xfId="0" applyFill="1" applyProtection="1">
      <protection locked="0" hidden="1"/>
    </xf>
    <xf numFmtId="38" fontId="2" fillId="2" borderId="0" xfId="1" applyNumberFormat="1" applyFont="1" applyFill="1" applyProtection="1">
      <protection locked="0"/>
    </xf>
    <xf numFmtId="38" fontId="6" fillId="10" borderId="7" xfId="1" applyNumberFormat="1" applyFont="1" applyFill="1" applyBorder="1" applyAlignment="1" applyProtection="1">
      <alignment horizontal="center" vertical="center" wrapText="1"/>
      <protection hidden="1"/>
    </xf>
    <xf numFmtId="38" fontId="6" fillId="10" borderId="8" xfId="1" applyNumberFormat="1" applyFont="1" applyFill="1" applyBorder="1" applyAlignment="1" applyProtection="1">
      <alignment horizontal="center" vertical="center"/>
      <protection hidden="1"/>
    </xf>
    <xf numFmtId="38" fontId="6" fillId="10" borderId="10" xfId="1" applyNumberFormat="1" applyFont="1" applyFill="1" applyBorder="1" applyAlignment="1" applyProtection="1">
      <alignment horizontal="center" vertical="center"/>
      <protection hidden="1"/>
    </xf>
    <xf numFmtId="38" fontId="6" fillId="10" borderId="6" xfId="1" applyNumberFormat="1" applyFont="1" applyFill="1" applyBorder="1" applyAlignment="1" applyProtection="1">
      <alignment horizontal="center" vertical="center"/>
      <protection hidden="1"/>
    </xf>
    <xf numFmtId="38" fontId="6" fillId="10" borderId="3" xfId="1" applyNumberFormat="1" applyFont="1" applyFill="1" applyBorder="1" applyAlignment="1" applyProtection="1">
      <alignment horizontal="center" vertical="center"/>
      <protection hidden="1"/>
    </xf>
    <xf numFmtId="38" fontId="6" fillId="10" borderId="4" xfId="1" applyNumberFormat="1" applyFont="1" applyFill="1" applyBorder="1" applyAlignment="1" applyProtection="1">
      <alignment horizontal="center" vertical="center"/>
      <protection hidden="1"/>
    </xf>
    <xf numFmtId="38" fontId="6" fillId="18" borderId="7" xfId="1" applyNumberFormat="1" applyFont="1" applyFill="1" applyBorder="1" applyAlignment="1" applyProtection="1">
      <alignment horizontal="center" vertical="center" wrapText="1"/>
      <protection hidden="1"/>
    </xf>
    <xf numFmtId="38" fontId="6" fillId="18" borderId="8" xfId="1" applyNumberFormat="1" applyFont="1" applyFill="1" applyBorder="1" applyAlignment="1" applyProtection="1">
      <alignment horizontal="center" vertical="center"/>
      <protection hidden="1"/>
    </xf>
    <xf numFmtId="38" fontId="6" fillId="18" borderId="10" xfId="1" applyNumberFormat="1" applyFont="1" applyFill="1" applyBorder="1" applyAlignment="1" applyProtection="1">
      <alignment horizontal="center" vertical="center"/>
      <protection hidden="1"/>
    </xf>
    <xf numFmtId="38" fontId="6" fillId="18" borderId="6" xfId="1" applyNumberFormat="1" applyFont="1" applyFill="1" applyBorder="1" applyAlignment="1" applyProtection="1">
      <alignment horizontal="center" vertical="center"/>
      <protection hidden="1"/>
    </xf>
    <xf numFmtId="38" fontId="6" fillId="18" borderId="3" xfId="1" applyNumberFormat="1" applyFont="1" applyFill="1" applyBorder="1" applyAlignment="1" applyProtection="1">
      <alignment horizontal="center" vertical="center"/>
      <protection hidden="1"/>
    </xf>
    <xf numFmtId="38" fontId="6" fillId="18" borderId="4" xfId="1" applyNumberFormat="1" applyFont="1" applyFill="1" applyBorder="1" applyAlignment="1" applyProtection="1">
      <alignment horizontal="center" vertical="center"/>
      <protection hidden="1"/>
    </xf>
    <xf numFmtId="38" fontId="6" fillId="15" borderId="7" xfId="1" applyNumberFormat="1" applyFont="1" applyFill="1" applyBorder="1" applyAlignment="1" applyProtection="1">
      <alignment horizontal="center" vertical="center" wrapText="1"/>
      <protection hidden="1"/>
    </xf>
    <xf numFmtId="38" fontId="6" fillId="15" borderId="8" xfId="1" applyNumberFormat="1" applyFont="1" applyFill="1" applyBorder="1" applyAlignment="1" applyProtection="1">
      <alignment horizontal="center" vertical="center" wrapText="1"/>
      <protection hidden="1"/>
    </xf>
    <xf numFmtId="38" fontId="6" fillId="15" borderId="10" xfId="1" applyNumberFormat="1" applyFont="1" applyFill="1" applyBorder="1" applyAlignment="1" applyProtection="1">
      <alignment horizontal="center" vertical="center" wrapText="1"/>
      <protection hidden="1"/>
    </xf>
    <xf numFmtId="38" fontId="6" fillId="15" borderId="6" xfId="1" applyNumberFormat="1" applyFont="1" applyFill="1" applyBorder="1" applyAlignment="1" applyProtection="1">
      <alignment horizontal="center" vertical="center" wrapText="1"/>
      <protection hidden="1"/>
    </xf>
    <xf numFmtId="38" fontId="6" fillId="15" borderId="3" xfId="1" applyNumberFormat="1" applyFont="1" applyFill="1" applyBorder="1" applyAlignment="1" applyProtection="1">
      <alignment horizontal="center" vertical="center" wrapText="1"/>
      <protection hidden="1"/>
    </xf>
    <xf numFmtId="38" fontId="6" fillId="15" borderId="4" xfId="1" applyNumberFormat="1" applyFont="1" applyFill="1" applyBorder="1" applyAlignment="1" applyProtection="1">
      <alignment horizontal="center" vertical="center" wrapText="1"/>
      <protection hidden="1"/>
    </xf>
    <xf numFmtId="38" fontId="6" fillId="21" borderId="7" xfId="1" applyNumberFormat="1" applyFont="1" applyFill="1" applyBorder="1" applyAlignment="1" applyProtection="1">
      <alignment horizontal="center" vertical="center" wrapText="1"/>
      <protection hidden="1"/>
    </xf>
    <xf numFmtId="38" fontId="6" fillId="21" borderId="8" xfId="1" applyNumberFormat="1" applyFont="1" applyFill="1" applyBorder="1" applyAlignment="1" applyProtection="1">
      <alignment horizontal="center" vertical="center" wrapText="1"/>
      <protection hidden="1"/>
    </xf>
    <xf numFmtId="38" fontId="6" fillId="21" borderId="6" xfId="1" applyNumberFormat="1" applyFont="1" applyFill="1" applyBorder="1" applyAlignment="1" applyProtection="1">
      <alignment horizontal="center" vertical="center" wrapText="1"/>
      <protection hidden="1"/>
    </xf>
    <xf numFmtId="38" fontId="6" fillId="21"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50">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FF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ACB9CA"/>
      <color rgb="FF94A4BA"/>
      <color rgb="FFD9E1F2"/>
      <color rgb="FFFFE699"/>
      <color rgb="FFFFD966"/>
      <color rgb="FFFFF2CC"/>
      <color rgb="FFD6DCE4"/>
      <color rgb="FF8EA9DB"/>
      <color rgb="FFB4C6E7"/>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michigan.gov/taxes/-/media/Project/Websites/taxes/PPT/Forms-for-Calculation-of-PPT-Reimbursements/Form-5658--Modification-of-2013-2014-and-2015-TVs-2022.pdf?rev=fdf55df2b6b14bf5865ce360748c752d&amp;hash=3083140830A2009567728545C4304C75" TargetMode="External"/><Relationship Id="rId2" Type="http://schemas.openxmlformats.org/officeDocument/2006/relationships/hyperlink" Target="https://www.michigan.gov/documents/treasury/Form_5658_-_Modification_of_2013_2014_and_2015_TVs_2021_722833_7.pdf"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3</xdr:col>
      <xdr:colOff>733901</xdr:colOff>
      <xdr:row>168</xdr:row>
      <xdr:rowOff>20954</xdr:rowOff>
    </xdr:from>
    <xdr:to>
      <xdr:col>6</xdr:col>
      <xdr:colOff>436245</xdr:colOff>
      <xdr:row>168</xdr:row>
      <xdr:rowOff>161925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6049677-7569-4A8F-9DA1-0F9B9B8D6FEE}"/>
            </a:ext>
          </a:extLst>
        </xdr:cNvPr>
        <xdr:cNvSpPr/>
      </xdr:nvSpPr>
      <xdr:spPr>
        <a:xfrm>
          <a:off x="1686401" y="32082104"/>
          <a:ext cx="1883569" cy="1409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196215</xdr:colOff>
      <xdr:row>158</xdr:row>
      <xdr:rowOff>19050</xdr:rowOff>
    </xdr:from>
    <xdr:to>
      <xdr:col>6</xdr:col>
      <xdr:colOff>602456</xdr:colOff>
      <xdr:row>158</xdr:row>
      <xdr:rowOff>190499</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CB6E30E9-EB10-4644-9D46-80DCC0BE304E}"/>
            </a:ext>
          </a:extLst>
        </xdr:cNvPr>
        <xdr:cNvSpPr/>
      </xdr:nvSpPr>
      <xdr:spPr>
        <a:xfrm>
          <a:off x="1882140" y="30175200"/>
          <a:ext cx="1854041" cy="171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280147</xdr:colOff>
      <xdr:row>45</xdr:row>
      <xdr:rowOff>33618</xdr:rowOff>
    </xdr:from>
    <xdr:to>
      <xdr:col>5</xdr:col>
      <xdr:colOff>189379</xdr:colOff>
      <xdr:row>45</xdr:row>
      <xdr:rowOff>174588</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46C1C031-9102-4BF1-92F9-F4B7A15DC088}"/>
            </a:ext>
          </a:extLst>
        </xdr:cNvPr>
        <xdr:cNvSpPr/>
      </xdr:nvSpPr>
      <xdr:spPr>
        <a:xfrm>
          <a:off x="1966072" y="8663268"/>
          <a:ext cx="633132" cy="140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280147</xdr:colOff>
      <xdr:row>45</xdr:row>
      <xdr:rowOff>33618</xdr:rowOff>
    </xdr:from>
    <xdr:to>
      <xdr:col>5</xdr:col>
      <xdr:colOff>189379</xdr:colOff>
      <xdr:row>45</xdr:row>
      <xdr:rowOff>176493</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01A42E89-0A22-42D0-B845-8B88C2FBDB46}"/>
            </a:ext>
          </a:extLst>
        </xdr:cNvPr>
        <xdr:cNvSpPr/>
      </xdr:nvSpPr>
      <xdr:spPr>
        <a:xfrm>
          <a:off x="1966072" y="8663268"/>
          <a:ext cx="633132" cy="142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515471</xdr:colOff>
      <xdr:row>66</xdr:row>
      <xdr:rowOff>11206</xdr:rowOff>
    </xdr:from>
    <xdr:to>
      <xdr:col>8</xdr:col>
      <xdr:colOff>420892</xdr:colOff>
      <xdr:row>66</xdr:row>
      <xdr:rowOff>150271</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1566560D-688E-428A-B3E3-F79552733382}"/>
            </a:ext>
          </a:extLst>
        </xdr:cNvPr>
        <xdr:cNvSpPr/>
      </xdr:nvSpPr>
      <xdr:spPr>
        <a:xfrm>
          <a:off x="4373096" y="12641356"/>
          <a:ext cx="629321"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298748</xdr:colOff>
      <xdr:row>57</xdr:row>
      <xdr:rowOff>31712</xdr:rowOff>
    </xdr:from>
    <xdr:to>
      <xdr:col>5</xdr:col>
      <xdr:colOff>209885</xdr:colOff>
      <xdr:row>57</xdr:row>
      <xdr:rowOff>176492</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DC893296-C386-49B3-903E-129EDAEB3989}"/>
            </a:ext>
          </a:extLst>
        </xdr:cNvPr>
        <xdr:cNvSpPr/>
      </xdr:nvSpPr>
      <xdr:spPr>
        <a:xfrm>
          <a:off x="1984673" y="10947362"/>
          <a:ext cx="635037" cy="1447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219075</xdr:colOff>
      <xdr:row>5</xdr:row>
      <xdr:rowOff>38100</xdr:rowOff>
    </xdr:from>
    <xdr:to>
      <xdr:col>8</xdr:col>
      <xdr:colOff>762000</xdr:colOff>
      <xdr:row>12</xdr:row>
      <xdr:rowOff>161926</xdr:rowOff>
    </xdr:to>
    <xdr:sp macro="" textlink="">
      <xdr:nvSpPr>
        <xdr:cNvPr id="2" name="TextBox 1">
          <a:extLst>
            <a:ext uri="{FF2B5EF4-FFF2-40B4-BE49-F238E27FC236}">
              <a16:creationId xmlns:a16="http://schemas.microsoft.com/office/drawing/2014/main" id="{012A90DD-61BF-429E-92D4-55B4CA8B85ED}"/>
            </a:ext>
          </a:extLst>
        </xdr:cNvPr>
        <xdr:cNvSpPr txBox="1"/>
      </xdr:nvSpPr>
      <xdr:spPr>
        <a:xfrm>
          <a:off x="3019425" y="1104900"/>
          <a:ext cx="8924925" cy="143827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ct val="150000"/>
            </a:lnSpc>
          </a:pPr>
          <a:r>
            <a:rPr lang="en-US" sz="1100"/>
            <a:t>Below is a summation of the taxable values entered on the subsequent worksheets. The county totals should equal the subtotals for: townships and cities, school districts, and intermediate school districts. The text boxes in the top left-hand corner will indicate if the subtotals balance back to the county. </a:t>
          </a:r>
          <a:r>
            <a:rPr lang="en-US" sz="1100">
              <a:solidFill>
                <a:schemeClr val="dk1"/>
              </a:solidFill>
              <a:effectLst/>
              <a:latin typeface="+mn-lt"/>
              <a:ea typeface="+mn-ea"/>
              <a:cs typeface="+mn-cs"/>
            </a:rPr>
            <a:t>If a 2023 subtotal does not balance back to the county, correct the error in the relevant worksheet. If a 2013, 2014, or 2015 subtotal does not balance back</a:t>
          </a:r>
          <a:r>
            <a:rPr lang="en-US" sz="1100" baseline="0">
              <a:solidFill>
                <a:schemeClr val="dk1"/>
              </a:solidFill>
              <a:effectLst/>
              <a:latin typeface="+mn-lt"/>
              <a:ea typeface="+mn-ea"/>
              <a:cs typeface="+mn-cs"/>
            </a:rPr>
            <a:t> to the county, make no changes unless the imbalance has been caused by a modification of taxable values due to a municipality boundary change or a property reclassification.</a:t>
          </a:r>
          <a:r>
            <a:rPr lang="en-US" sz="1100">
              <a:solidFill>
                <a:schemeClr val="dk1"/>
              </a:solidFill>
              <a:effectLst/>
              <a:latin typeface="+mn-lt"/>
              <a:ea typeface="+mn-ea"/>
              <a:cs typeface="+mn-cs"/>
            </a:rPr>
            <a:t> The LCSA Act, as amended, does not allow for corrections of the 2013, 2014, and/or 2015 taxable values.</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386"/>
  <sheetViews>
    <sheetView topLeftCell="A16" zoomScaleNormal="100" workbookViewId="0">
      <selection activeCell="L150" sqref="L150"/>
    </sheetView>
  </sheetViews>
  <sheetFormatPr defaultColWidth="0" defaultRowHeight="15" customHeight="1" zeroHeight="1" x14ac:dyDescent="0.25"/>
  <cols>
    <col min="1" max="1" width="3" style="1" customWidth="1"/>
    <col min="2" max="2" width="8.5703125" style="1" customWidth="1"/>
    <col min="3" max="3" width="2.85546875" style="1" customWidth="1"/>
    <col min="4" max="12" width="10.85546875" style="1" customWidth="1"/>
    <col min="13" max="13" width="5" style="1" customWidth="1"/>
    <col min="14" max="14" width="8.5703125" style="1" customWidth="1"/>
    <col min="15" max="15" width="3" style="1" customWidth="1"/>
    <col min="16" max="16384" width="9.140625" hidden="1"/>
  </cols>
  <sheetData>
    <row r="1" spans="1:15" ht="15.75" customHeight="1" x14ac:dyDescent="0.25">
      <c r="A1" s="50">
        <v>2023</v>
      </c>
      <c r="D1" s="150"/>
      <c r="E1" s="150"/>
      <c r="F1" s="150"/>
      <c r="G1" s="150"/>
      <c r="H1" s="150"/>
      <c r="I1" s="150"/>
      <c r="J1" s="150"/>
      <c r="K1" s="150"/>
      <c r="L1" s="150"/>
      <c r="O1" s="189">
        <v>73</v>
      </c>
    </row>
    <row r="2" spans="1:15" ht="15.75" customHeight="1" x14ac:dyDescent="0.3">
      <c r="B2" s="190"/>
      <c r="C2" s="191"/>
      <c r="D2" s="192"/>
      <c r="E2" s="192"/>
      <c r="F2" s="192"/>
      <c r="G2" s="192"/>
      <c r="H2" s="192"/>
      <c r="I2" s="192"/>
      <c r="J2" s="192"/>
      <c r="K2" s="192"/>
      <c r="L2" s="192"/>
      <c r="M2" s="191"/>
      <c r="N2" s="193" t="s">
        <v>379</v>
      </c>
    </row>
    <row r="3" spans="1:15" ht="15.75" customHeight="1" x14ac:dyDescent="0.25">
      <c r="B3" s="194"/>
      <c r="D3" s="150"/>
      <c r="E3" s="150"/>
      <c r="F3" s="150"/>
      <c r="G3" s="150"/>
      <c r="H3" s="150"/>
      <c r="I3" s="150"/>
      <c r="J3" s="150"/>
      <c r="K3" s="150"/>
      <c r="L3" s="150"/>
      <c r="N3" s="195"/>
    </row>
    <row r="4" spans="1:15" ht="15.75" customHeight="1" x14ac:dyDescent="0.25">
      <c r="B4" s="196" t="s">
        <v>380</v>
      </c>
      <c r="C4" s="151"/>
      <c r="D4" s="151"/>
      <c r="E4" s="151"/>
      <c r="F4" s="151"/>
      <c r="G4" s="151"/>
      <c r="H4" s="151"/>
      <c r="I4" s="151"/>
      <c r="J4" s="151"/>
      <c r="K4" s="151"/>
      <c r="L4" s="151"/>
      <c r="M4" s="151"/>
      <c r="N4" s="197"/>
    </row>
    <row r="5" spans="1:15" ht="15.75" customHeight="1" x14ac:dyDescent="0.25">
      <c r="B5" s="198" t="s">
        <v>381</v>
      </c>
      <c r="C5" s="152"/>
      <c r="D5" s="152"/>
      <c r="E5" s="152"/>
      <c r="F5" s="152"/>
      <c r="G5" s="152"/>
      <c r="H5" s="152"/>
      <c r="I5" s="152"/>
      <c r="J5" s="152"/>
      <c r="K5" s="152"/>
      <c r="L5" s="152"/>
      <c r="M5" s="152"/>
      <c r="N5" s="199"/>
    </row>
    <row r="6" spans="1:15" ht="15.75" customHeight="1" x14ac:dyDescent="0.25">
      <c r="B6" s="198"/>
      <c r="C6" s="152"/>
      <c r="D6" s="152"/>
      <c r="E6" s="152"/>
      <c r="F6" s="152"/>
      <c r="G6" s="152"/>
      <c r="H6" s="152"/>
      <c r="I6" s="152"/>
      <c r="J6" s="152"/>
      <c r="K6" s="152"/>
      <c r="L6" s="152"/>
      <c r="M6" s="152"/>
      <c r="N6" s="199"/>
    </row>
    <row r="7" spans="1:15" s="203" customFormat="1" ht="15" customHeight="1" x14ac:dyDescent="0.25">
      <c r="A7" s="200"/>
      <c r="B7" s="198" t="s">
        <v>382</v>
      </c>
      <c r="C7" s="201"/>
      <c r="D7" s="152"/>
      <c r="E7" s="152"/>
      <c r="F7" s="152"/>
      <c r="G7" s="152"/>
      <c r="H7" s="152"/>
      <c r="I7" s="152"/>
      <c r="J7" s="152"/>
      <c r="K7" s="152"/>
      <c r="L7" s="152"/>
      <c r="M7" s="201"/>
      <c r="N7" s="202"/>
      <c r="O7" s="200"/>
    </row>
    <row r="8" spans="1:15" ht="15" customHeight="1" x14ac:dyDescent="0.25">
      <c r="B8" s="198"/>
      <c r="C8" s="152"/>
      <c r="D8" s="152"/>
      <c r="E8" s="152"/>
      <c r="F8" s="152"/>
      <c r="G8" s="152"/>
      <c r="H8" s="152"/>
      <c r="I8" s="152"/>
      <c r="J8" s="152"/>
      <c r="K8" s="152"/>
      <c r="L8" s="152"/>
      <c r="M8" s="152"/>
      <c r="N8" s="199"/>
    </row>
    <row r="9" spans="1:15" ht="15" customHeight="1" x14ac:dyDescent="0.25">
      <c r="B9" s="204"/>
      <c r="C9" s="205" t="s">
        <v>383</v>
      </c>
      <c r="D9" s="206"/>
      <c r="E9" s="206"/>
      <c r="F9" s="206"/>
      <c r="G9" s="206"/>
      <c r="H9" s="206"/>
      <c r="I9" s="206"/>
      <c r="J9" s="206"/>
      <c r="K9" s="206"/>
      <c r="L9" s="206"/>
      <c r="M9" s="206"/>
      <c r="N9" s="207"/>
    </row>
    <row r="10" spans="1:15" ht="15" customHeight="1" x14ac:dyDescent="0.25">
      <c r="B10" s="204"/>
      <c r="C10" s="205"/>
      <c r="D10" s="208"/>
      <c r="E10" s="208"/>
      <c r="F10" s="208"/>
      <c r="G10" s="208"/>
      <c r="H10" s="208"/>
      <c r="I10" s="208"/>
      <c r="J10" s="208"/>
      <c r="K10" s="208"/>
      <c r="L10" s="208"/>
      <c r="M10" s="209"/>
      <c r="N10" s="210"/>
    </row>
    <row r="11" spans="1:15" ht="15" customHeight="1" x14ac:dyDescent="0.25">
      <c r="B11" s="204"/>
      <c r="C11" s="211" t="s">
        <v>384</v>
      </c>
      <c r="D11" s="211"/>
      <c r="E11" s="211"/>
      <c r="F11" s="211"/>
      <c r="G11" s="211"/>
      <c r="H11" s="211"/>
      <c r="I11" s="211"/>
      <c r="J11" s="211"/>
      <c r="K11" s="211"/>
      <c r="L11" s="211"/>
      <c r="N11" s="195"/>
    </row>
    <row r="12" spans="1:15" ht="15" customHeight="1" x14ac:dyDescent="0.25">
      <c r="B12" s="204"/>
      <c r="C12" s="211" t="s">
        <v>385</v>
      </c>
      <c r="D12" s="211"/>
      <c r="E12" s="211"/>
      <c r="F12" s="211"/>
      <c r="G12" s="211"/>
      <c r="H12" s="211"/>
      <c r="I12" s="211"/>
      <c r="J12" s="211"/>
      <c r="K12" s="211"/>
      <c r="L12" s="211"/>
      <c r="N12" s="195"/>
    </row>
    <row r="13" spans="1:15" ht="15" customHeight="1" x14ac:dyDescent="0.25">
      <c r="B13" s="204"/>
      <c r="C13" s="211"/>
      <c r="D13" s="211"/>
      <c r="E13" s="211"/>
      <c r="F13" s="211"/>
      <c r="G13" s="211"/>
      <c r="H13" s="211"/>
      <c r="I13" s="211"/>
      <c r="J13" s="211"/>
      <c r="K13" s="211"/>
      <c r="L13" s="211"/>
      <c r="N13" s="195"/>
    </row>
    <row r="14" spans="1:15" ht="15" customHeight="1" x14ac:dyDescent="0.25">
      <c r="B14" s="190"/>
      <c r="C14" s="212"/>
      <c r="D14" s="212"/>
      <c r="E14" s="212"/>
      <c r="F14" s="212"/>
      <c r="G14" s="212"/>
      <c r="H14" s="212"/>
      <c r="I14" s="212"/>
      <c r="J14" s="212"/>
      <c r="K14" s="212"/>
      <c r="L14" s="212"/>
      <c r="M14" s="191"/>
      <c r="N14" s="213"/>
    </row>
    <row r="15" spans="1:15" ht="15" customHeight="1" x14ac:dyDescent="0.25">
      <c r="B15" s="204"/>
      <c r="C15" s="214" t="s">
        <v>386</v>
      </c>
      <c r="D15" s="215"/>
      <c r="E15" s="211"/>
      <c r="F15" s="211"/>
      <c r="G15" s="211"/>
      <c r="H15" s="150"/>
      <c r="I15" s="150"/>
      <c r="J15" s="150"/>
      <c r="K15" s="150"/>
      <c r="L15" s="150"/>
      <c r="N15" s="195"/>
    </row>
    <row r="16" spans="1:15" ht="15" customHeight="1" x14ac:dyDescent="0.25">
      <c r="B16" s="204"/>
      <c r="C16" s="214"/>
      <c r="D16" s="215"/>
      <c r="E16" s="211"/>
      <c r="F16" s="211"/>
      <c r="G16" s="211"/>
      <c r="H16" s="150"/>
      <c r="I16" s="150"/>
      <c r="J16" s="150"/>
      <c r="K16" s="150"/>
      <c r="L16" s="150"/>
      <c r="N16" s="195"/>
    </row>
    <row r="17" spans="2:14" ht="15" customHeight="1" x14ac:dyDescent="0.25">
      <c r="B17" s="204"/>
      <c r="C17" s="211" t="s">
        <v>387</v>
      </c>
      <c r="D17" s="211"/>
      <c r="E17" s="211"/>
      <c r="F17" s="211"/>
      <c r="G17" s="211"/>
      <c r="H17" s="211"/>
      <c r="I17" s="211"/>
      <c r="J17" s="211"/>
      <c r="K17" s="211"/>
      <c r="L17" s="211"/>
      <c r="N17" s="195"/>
    </row>
    <row r="18" spans="2:14" ht="15" customHeight="1" x14ac:dyDescent="0.25">
      <c r="B18" s="204"/>
      <c r="C18" s="211"/>
      <c r="D18" s="211"/>
      <c r="E18" s="211"/>
      <c r="F18" s="211"/>
      <c r="G18" s="211"/>
      <c r="H18" s="211"/>
      <c r="I18" s="211"/>
      <c r="J18" s="211"/>
      <c r="K18" s="211"/>
      <c r="L18" s="211"/>
      <c r="N18" s="195"/>
    </row>
    <row r="19" spans="2:14" ht="15" customHeight="1" x14ac:dyDescent="0.25">
      <c r="B19" s="204"/>
      <c r="C19" s="216"/>
      <c r="D19" s="217" t="s">
        <v>388</v>
      </c>
      <c r="E19" s="211"/>
      <c r="F19" s="211"/>
      <c r="G19" s="211"/>
      <c r="H19" s="211"/>
      <c r="I19" s="211"/>
      <c r="J19" s="211"/>
      <c r="K19" s="211"/>
      <c r="L19" s="211"/>
      <c r="N19" s="195"/>
    </row>
    <row r="20" spans="2:14" ht="15" customHeight="1" x14ac:dyDescent="0.25">
      <c r="B20" s="204"/>
      <c r="C20" s="216"/>
      <c r="D20" s="217" t="s">
        <v>389</v>
      </c>
      <c r="E20" s="211"/>
      <c r="F20" s="211"/>
      <c r="G20" s="211"/>
      <c r="H20" s="211"/>
      <c r="I20" s="211"/>
      <c r="J20" s="211"/>
      <c r="K20" s="211"/>
      <c r="L20" s="211"/>
      <c r="N20" s="195"/>
    </row>
    <row r="21" spans="2:14" ht="15" customHeight="1" x14ac:dyDescent="0.25">
      <c r="B21" s="204"/>
      <c r="C21" s="216"/>
      <c r="D21" s="217" t="s">
        <v>390</v>
      </c>
      <c r="E21" s="211"/>
      <c r="F21" s="211"/>
      <c r="G21" s="211"/>
      <c r="H21" s="211"/>
      <c r="I21" s="211"/>
      <c r="J21" s="211"/>
      <c r="K21" s="211"/>
      <c r="L21" s="211"/>
      <c r="N21" s="195"/>
    </row>
    <row r="22" spans="2:14" ht="15" customHeight="1" x14ac:dyDescent="0.25">
      <c r="B22" s="204"/>
      <c r="D22" s="218"/>
      <c r="E22" s="211"/>
      <c r="F22" s="211"/>
      <c r="G22" s="211"/>
      <c r="H22" s="211"/>
      <c r="I22" s="211"/>
      <c r="J22" s="211"/>
      <c r="K22" s="211"/>
      <c r="L22" s="211"/>
      <c r="N22" s="195"/>
    </row>
    <row r="23" spans="2:14" ht="15" customHeight="1" x14ac:dyDescent="0.25">
      <c r="B23" s="204"/>
      <c r="C23" s="219" t="s">
        <v>391</v>
      </c>
      <c r="D23" s="215" t="s">
        <v>392</v>
      </c>
      <c r="E23" s="211"/>
      <c r="F23" s="211"/>
      <c r="G23" s="211"/>
      <c r="H23" s="150"/>
      <c r="I23" s="150"/>
      <c r="J23" s="150"/>
      <c r="K23" s="150"/>
      <c r="L23" s="150"/>
      <c r="N23" s="195"/>
    </row>
    <row r="24" spans="2:14" ht="15" customHeight="1" x14ac:dyDescent="0.25">
      <c r="B24" s="220"/>
      <c r="D24" s="211"/>
      <c r="E24" s="211"/>
      <c r="F24" s="211"/>
      <c r="G24" s="211"/>
      <c r="H24" s="150"/>
      <c r="I24" s="150"/>
      <c r="J24" s="150"/>
      <c r="K24" s="150"/>
      <c r="L24" s="150"/>
      <c r="N24" s="195"/>
    </row>
    <row r="25" spans="2:14" ht="15" customHeight="1" x14ac:dyDescent="0.25">
      <c r="B25" s="204"/>
      <c r="D25" s="211" t="s">
        <v>393</v>
      </c>
      <c r="E25" s="211"/>
      <c r="F25" s="211"/>
      <c r="G25" s="211"/>
      <c r="H25" s="150"/>
      <c r="I25" s="150"/>
      <c r="J25" s="150"/>
      <c r="K25" s="150"/>
      <c r="L25" s="150"/>
      <c r="N25" s="195"/>
    </row>
    <row r="26" spans="2:14" ht="15" customHeight="1" x14ac:dyDescent="0.25">
      <c r="B26" s="204"/>
      <c r="D26" s="221" t="s">
        <v>394</v>
      </c>
      <c r="E26" s="211"/>
      <c r="F26" s="211"/>
      <c r="G26" s="211"/>
      <c r="H26" s="150"/>
      <c r="I26" s="150"/>
      <c r="J26" s="150"/>
      <c r="K26" s="150"/>
      <c r="L26" s="150"/>
      <c r="N26" s="195"/>
    </row>
    <row r="27" spans="2:14" ht="15" customHeight="1" x14ac:dyDescent="0.25">
      <c r="B27" s="204"/>
      <c r="D27" s="211"/>
      <c r="E27" s="211"/>
      <c r="F27" s="211"/>
      <c r="G27" s="211"/>
      <c r="H27" s="150"/>
      <c r="I27" s="150"/>
      <c r="J27" s="150"/>
      <c r="K27" s="150"/>
      <c r="L27" s="150"/>
      <c r="N27" s="195"/>
    </row>
    <row r="28" spans="2:14" ht="15" customHeight="1" x14ac:dyDescent="0.25">
      <c r="B28" s="204"/>
      <c r="C28" s="219" t="s">
        <v>395</v>
      </c>
      <c r="D28" s="215" t="s">
        <v>396</v>
      </c>
      <c r="E28" s="211"/>
      <c r="F28" s="211"/>
      <c r="G28" s="211"/>
      <c r="H28" s="150"/>
      <c r="I28" s="150"/>
      <c r="J28" s="150"/>
      <c r="K28" s="150"/>
      <c r="L28" s="150"/>
      <c r="N28" s="195"/>
    </row>
    <row r="29" spans="2:14" ht="15" customHeight="1" x14ac:dyDescent="0.25">
      <c r="B29" s="204"/>
      <c r="D29" s="211"/>
      <c r="E29" s="211"/>
      <c r="F29" s="211"/>
      <c r="G29" s="211"/>
      <c r="H29" s="150"/>
      <c r="I29" s="150"/>
      <c r="J29" s="150"/>
      <c r="K29" s="150"/>
      <c r="L29" s="150"/>
      <c r="N29" s="195"/>
    </row>
    <row r="30" spans="2:14" ht="15" customHeight="1" x14ac:dyDescent="0.25">
      <c r="B30" s="204"/>
      <c r="D30" s="221" t="s">
        <v>397</v>
      </c>
      <c r="E30" s="211"/>
      <c r="F30" s="211"/>
      <c r="G30" s="211"/>
      <c r="H30" s="150"/>
      <c r="I30" s="150"/>
      <c r="J30" s="150"/>
      <c r="K30" s="150"/>
      <c r="L30" s="150"/>
      <c r="N30" s="195"/>
    </row>
    <row r="31" spans="2:14" ht="15" customHeight="1" x14ac:dyDescent="0.25">
      <c r="B31" s="204"/>
      <c r="D31" s="221" t="s">
        <v>398</v>
      </c>
      <c r="E31" s="211"/>
      <c r="F31" s="211"/>
      <c r="G31" s="211"/>
      <c r="H31" s="150"/>
      <c r="I31" s="150"/>
      <c r="J31" s="150"/>
      <c r="K31" s="150"/>
      <c r="L31" s="150"/>
      <c r="N31" s="195"/>
    </row>
    <row r="32" spans="2:14" ht="15" customHeight="1" x14ac:dyDescent="0.25">
      <c r="B32" s="204"/>
      <c r="D32" s="211"/>
      <c r="E32" s="211"/>
      <c r="F32" s="211"/>
      <c r="G32" s="211"/>
      <c r="H32" s="150"/>
      <c r="I32" s="150"/>
      <c r="J32" s="150"/>
      <c r="K32" s="150"/>
      <c r="L32" s="150"/>
      <c r="N32" s="195"/>
    </row>
    <row r="33" spans="2:14" ht="15" customHeight="1" x14ac:dyDescent="0.25">
      <c r="B33" s="204"/>
      <c r="D33" s="211" t="s">
        <v>399</v>
      </c>
      <c r="E33" s="211"/>
      <c r="F33" s="211"/>
      <c r="G33" s="211"/>
      <c r="H33" s="150"/>
      <c r="I33" s="150"/>
      <c r="J33" s="150"/>
      <c r="K33" s="150"/>
      <c r="L33" s="150"/>
      <c r="N33" s="195"/>
    </row>
    <row r="34" spans="2:14" ht="15" customHeight="1" x14ac:dyDescent="0.25">
      <c r="B34" s="204"/>
      <c r="D34" s="211" t="s">
        <v>400</v>
      </c>
      <c r="E34" s="211"/>
      <c r="F34" s="211"/>
      <c r="G34" s="211"/>
      <c r="H34" s="150"/>
      <c r="I34" s="150"/>
      <c r="J34" s="150"/>
      <c r="K34" s="150"/>
      <c r="L34" s="150"/>
      <c r="N34" s="195"/>
    </row>
    <row r="35" spans="2:14" ht="15" customHeight="1" x14ac:dyDescent="0.25">
      <c r="B35" s="204"/>
      <c r="D35" s="211"/>
      <c r="E35" s="211"/>
      <c r="F35" s="211"/>
      <c r="G35" s="211"/>
      <c r="H35" s="150"/>
      <c r="I35" s="150"/>
      <c r="J35" s="150"/>
      <c r="K35" s="150"/>
      <c r="L35" s="150"/>
      <c r="N35" s="195"/>
    </row>
    <row r="36" spans="2:14" ht="15" customHeight="1" x14ac:dyDescent="0.25">
      <c r="B36" s="204"/>
      <c r="C36" s="222"/>
      <c r="D36" s="223"/>
      <c r="E36" s="223"/>
      <c r="F36" s="223"/>
      <c r="G36" s="223"/>
      <c r="H36" s="224"/>
      <c r="I36" s="224"/>
      <c r="J36" s="224"/>
      <c r="K36" s="224"/>
      <c r="L36" s="224"/>
      <c r="M36" s="225"/>
      <c r="N36" s="195"/>
    </row>
    <row r="37" spans="2:14" ht="15" customHeight="1" x14ac:dyDescent="0.25">
      <c r="B37" s="204"/>
      <c r="C37" s="226"/>
      <c r="D37" s="227" t="s">
        <v>401</v>
      </c>
      <c r="E37" s="228"/>
      <c r="F37" s="228"/>
      <c r="G37" s="228"/>
      <c r="H37" s="229"/>
      <c r="I37" s="229"/>
      <c r="J37" s="229"/>
      <c r="K37" s="229"/>
      <c r="L37" s="229"/>
      <c r="M37" s="230"/>
      <c r="N37" s="195"/>
    </row>
    <row r="38" spans="2:14" ht="15" customHeight="1" x14ac:dyDescent="0.25">
      <c r="B38" s="204"/>
      <c r="C38" s="226"/>
      <c r="D38" s="231" t="s">
        <v>402</v>
      </c>
      <c r="E38" s="228"/>
      <c r="F38" s="228"/>
      <c r="G38" s="228"/>
      <c r="H38" s="229"/>
      <c r="I38" s="229"/>
      <c r="J38" s="229"/>
      <c r="K38" s="229"/>
      <c r="L38" s="229"/>
      <c r="M38" s="230"/>
      <c r="N38" s="195"/>
    </row>
    <row r="39" spans="2:14" ht="15" customHeight="1" x14ac:dyDescent="0.25">
      <c r="B39" s="204"/>
      <c r="C39" s="226"/>
      <c r="D39" s="231" t="s">
        <v>403</v>
      </c>
      <c r="E39" s="228"/>
      <c r="F39" s="228"/>
      <c r="G39" s="228"/>
      <c r="H39" s="229"/>
      <c r="I39" s="229"/>
      <c r="J39" s="229"/>
      <c r="K39" s="229"/>
      <c r="L39" s="229"/>
      <c r="M39" s="230"/>
      <c r="N39" s="195"/>
    </row>
    <row r="40" spans="2:14" ht="15" customHeight="1" x14ac:dyDescent="0.25">
      <c r="B40" s="204"/>
      <c r="C40" s="226"/>
      <c r="D40" s="231"/>
      <c r="E40" s="228"/>
      <c r="F40" s="228"/>
      <c r="G40" s="228"/>
      <c r="H40" s="229"/>
      <c r="I40" s="229"/>
      <c r="J40" s="229"/>
      <c r="K40" s="229"/>
      <c r="L40" s="229"/>
      <c r="M40" s="230"/>
      <c r="N40" s="195"/>
    </row>
    <row r="41" spans="2:14" ht="15" customHeight="1" x14ac:dyDescent="0.25">
      <c r="B41" s="204"/>
      <c r="C41" s="226"/>
      <c r="D41" s="231" t="s">
        <v>404</v>
      </c>
      <c r="E41" s="228"/>
      <c r="F41" s="228"/>
      <c r="G41" s="228"/>
      <c r="H41" s="229"/>
      <c r="I41" s="229"/>
      <c r="J41" s="229"/>
      <c r="K41" s="229"/>
      <c r="L41" s="229"/>
      <c r="M41" s="230"/>
      <c r="N41" s="195"/>
    </row>
    <row r="42" spans="2:14" ht="15" customHeight="1" x14ac:dyDescent="0.25">
      <c r="B42" s="204"/>
      <c r="C42" s="226"/>
      <c r="D42" s="231"/>
      <c r="E42" s="228"/>
      <c r="F42" s="228"/>
      <c r="G42" s="228"/>
      <c r="H42" s="229"/>
      <c r="I42" s="229"/>
      <c r="J42" s="229"/>
      <c r="K42" s="229"/>
      <c r="L42" s="229"/>
      <c r="M42" s="230"/>
      <c r="N42" s="195"/>
    </row>
    <row r="43" spans="2:14" ht="15" customHeight="1" x14ac:dyDescent="0.25">
      <c r="B43" s="204"/>
      <c r="C43" s="226"/>
      <c r="D43" s="231" t="s">
        <v>405</v>
      </c>
      <c r="E43" s="228"/>
      <c r="F43" s="228"/>
      <c r="G43" s="228"/>
      <c r="H43" s="229"/>
      <c r="I43" s="229"/>
      <c r="J43" s="229"/>
      <c r="K43" s="229"/>
      <c r="L43" s="229"/>
      <c r="M43" s="230"/>
      <c r="N43" s="195"/>
    </row>
    <row r="44" spans="2:14" ht="15" customHeight="1" x14ac:dyDescent="0.25">
      <c r="B44" s="204"/>
      <c r="C44" s="226"/>
      <c r="D44" s="231" t="s">
        <v>406</v>
      </c>
      <c r="E44" s="228"/>
      <c r="F44" s="228"/>
      <c r="G44" s="228"/>
      <c r="H44" s="229"/>
      <c r="I44" s="229"/>
      <c r="J44" s="229"/>
      <c r="K44" s="229"/>
      <c r="L44" s="229"/>
      <c r="M44" s="230"/>
      <c r="N44" s="195"/>
    </row>
    <row r="45" spans="2:14" ht="15" customHeight="1" x14ac:dyDescent="0.25">
      <c r="B45" s="204"/>
      <c r="C45" s="226"/>
      <c r="D45" s="231"/>
      <c r="E45" s="228"/>
      <c r="F45" s="228"/>
      <c r="G45" s="228"/>
      <c r="H45" s="229"/>
      <c r="I45" s="229"/>
      <c r="J45" s="229"/>
      <c r="K45" s="229"/>
      <c r="L45" s="229"/>
      <c r="M45" s="230"/>
      <c r="N45" s="195"/>
    </row>
    <row r="46" spans="2:14" ht="15" customHeight="1" x14ac:dyDescent="0.25">
      <c r="B46" s="204"/>
      <c r="C46" s="226"/>
      <c r="D46" s="231" t="s">
        <v>407</v>
      </c>
      <c r="E46" s="228"/>
      <c r="F46" s="228"/>
      <c r="G46" s="228"/>
      <c r="H46" s="229"/>
      <c r="I46" s="229"/>
      <c r="J46" s="229"/>
      <c r="K46" s="229"/>
      <c r="L46" s="229"/>
      <c r="M46" s="230"/>
      <c r="N46" s="195"/>
    </row>
    <row r="47" spans="2:14" ht="15" customHeight="1" x14ac:dyDescent="0.25">
      <c r="B47" s="204"/>
      <c r="C47" s="226"/>
      <c r="D47" s="231"/>
      <c r="E47" s="228"/>
      <c r="F47" s="228"/>
      <c r="G47" s="228"/>
      <c r="H47" s="229"/>
      <c r="I47" s="229"/>
      <c r="J47" s="229"/>
      <c r="K47" s="229"/>
      <c r="L47" s="229"/>
      <c r="M47" s="230"/>
      <c r="N47" s="195"/>
    </row>
    <row r="48" spans="2:14" ht="15" customHeight="1" x14ac:dyDescent="0.25">
      <c r="B48" s="204"/>
      <c r="C48" s="226"/>
      <c r="D48" s="227" t="s">
        <v>408</v>
      </c>
      <c r="E48" s="228"/>
      <c r="F48" s="228"/>
      <c r="G48" s="228"/>
      <c r="H48" s="229"/>
      <c r="I48" s="229"/>
      <c r="J48" s="229"/>
      <c r="K48" s="229"/>
      <c r="L48" s="229"/>
      <c r="M48" s="230"/>
      <c r="N48" s="195"/>
    </row>
    <row r="49" spans="2:14" ht="15" customHeight="1" x14ac:dyDescent="0.25">
      <c r="B49" s="204"/>
      <c r="C49" s="226"/>
      <c r="D49" s="231" t="s">
        <v>409</v>
      </c>
      <c r="E49" s="228"/>
      <c r="F49" s="228"/>
      <c r="G49" s="228"/>
      <c r="H49" s="229"/>
      <c r="I49" s="229"/>
      <c r="J49" s="229"/>
      <c r="K49" s="229"/>
      <c r="L49" s="229"/>
      <c r="M49" s="230"/>
      <c r="N49" s="195"/>
    </row>
    <row r="50" spans="2:14" ht="15" customHeight="1" x14ac:dyDescent="0.25">
      <c r="B50" s="204"/>
      <c r="C50" s="226"/>
      <c r="D50" s="231" t="s">
        <v>410</v>
      </c>
      <c r="E50" s="228"/>
      <c r="F50" s="228"/>
      <c r="G50" s="228"/>
      <c r="H50" s="229"/>
      <c r="I50" s="229"/>
      <c r="J50" s="229"/>
      <c r="K50" s="229"/>
      <c r="L50" s="229"/>
      <c r="M50" s="230"/>
      <c r="N50" s="195"/>
    </row>
    <row r="51" spans="2:14" ht="15" customHeight="1" x14ac:dyDescent="0.25">
      <c r="B51" s="204"/>
      <c r="C51" s="226"/>
      <c r="D51" s="231"/>
      <c r="E51" s="228"/>
      <c r="F51" s="228"/>
      <c r="G51" s="228"/>
      <c r="H51" s="229"/>
      <c r="I51" s="229"/>
      <c r="J51" s="229"/>
      <c r="K51" s="229"/>
      <c r="L51" s="229"/>
      <c r="M51" s="230"/>
      <c r="N51" s="195"/>
    </row>
    <row r="52" spans="2:14" ht="15" customHeight="1" x14ac:dyDescent="0.25">
      <c r="B52" s="204"/>
      <c r="C52" s="226"/>
      <c r="D52" s="231" t="s">
        <v>411</v>
      </c>
      <c r="E52" s="228"/>
      <c r="F52" s="228"/>
      <c r="G52" s="228"/>
      <c r="H52" s="229"/>
      <c r="I52" s="229"/>
      <c r="J52" s="229"/>
      <c r="K52" s="229"/>
      <c r="L52" s="229"/>
      <c r="M52" s="230"/>
      <c r="N52" s="195"/>
    </row>
    <row r="53" spans="2:14" ht="15" customHeight="1" x14ac:dyDescent="0.25">
      <c r="B53" s="204"/>
      <c r="C53" s="226"/>
      <c r="D53" s="231" t="s">
        <v>412</v>
      </c>
      <c r="E53" s="228"/>
      <c r="F53" s="228"/>
      <c r="G53" s="228"/>
      <c r="H53" s="229"/>
      <c r="I53" s="229"/>
      <c r="J53" s="229"/>
      <c r="K53" s="229"/>
      <c r="L53" s="229"/>
      <c r="M53" s="230"/>
      <c r="N53" s="195"/>
    </row>
    <row r="54" spans="2:14" ht="15" customHeight="1" x14ac:dyDescent="0.25">
      <c r="B54" s="204"/>
      <c r="C54" s="226"/>
      <c r="D54" s="231"/>
      <c r="E54" s="228"/>
      <c r="F54" s="228"/>
      <c r="G54" s="228"/>
      <c r="H54" s="229"/>
      <c r="I54" s="229"/>
      <c r="J54" s="229"/>
      <c r="K54" s="229"/>
      <c r="L54" s="229"/>
      <c r="M54" s="230"/>
      <c r="N54" s="195"/>
    </row>
    <row r="55" spans="2:14" ht="15" customHeight="1" x14ac:dyDescent="0.25">
      <c r="B55" s="204"/>
      <c r="C55" s="226"/>
      <c r="D55" s="231" t="s">
        <v>413</v>
      </c>
      <c r="E55" s="228"/>
      <c r="F55" s="228"/>
      <c r="G55" s="228"/>
      <c r="H55" s="229"/>
      <c r="I55" s="229"/>
      <c r="J55" s="229"/>
      <c r="K55" s="229"/>
      <c r="L55" s="229"/>
      <c r="M55" s="230"/>
      <c r="N55" s="195"/>
    </row>
    <row r="56" spans="2:14" ht="15" customHeight="1" x14ac:dyDescent="0.25">
      <c r="B56" s="204"/>
      <c r="C56" s="226"/>
      <c r="D56" s="231" t="s">
        <v>414</v>
      </c>
      <c r="E56" s="228"/>
      <c r="F56" s="228"/>
      <c r="G56" s="228"/>
      <c r="H56" s="229"/>
      <c r="I56" s="229"/>
      <c r="J56" s="229"/>
      <c r="K56" s="229"/>
      <c r="L56" s="229"/>
      <c r="M56" s="230"/>
      <c r="N56" s="195"/>
    </row>
    <row r="57" spans="2:14" ht="15" customHeight="1" x14ac:dyDescent="0.25">
      <c r="B57" s="204"/>
      <c r="C57" s="226"/>
      <c r="D57" s="231"/>
      <c r="E57" s="228"/>
      <c r="F57" s="228"/>
      <c r="G57" s="228"/>
      <c r="H57" s="229"/>
      <c r="I57" s="229"/>
      <c r="J57" s="229"/>
      <c r="K57" s="229"/>
      <c r="L57" s="229"/>
      <c r="M57" s="230"/>
      <c r="N57" s="195"/>
    </row>
    <row r="58" spans="2:14" ht="15" customHeight="1" x14ac:dyDescent="0.25">
      <c r="B58" s="204"/>
      <c r="C58" s="226"/>
      <c r="D58" s="231" t="s">
        <v>407</v>
      </c>
      <c r="E58" s="228"/>
      <c r="F58" s="228"/>
      <c r="G58" s="228"/>
      <c r="H58" s="229"/>
      <c r="I58" s="229"/>
      <c r="J58" s="229"/>
      <c r="K58" s="229"/>
      <c r="L58" s="229"/>
      <c r="M58" s="230"/>
      <c r="N58" s="195"/>
    </row>
    <row r="59" spans="2:14" ht="15" customHeight="1" x14ac:dyDescent="0.25">
      <c r="B59" s="204"/>
      <c r="C59" s="226"/>
      <c r="D59" s="231"/>
      <c r="E59" s="228"/>
      <c r="F59" s="228"/>
      <c r="G59" s="228"/>
      <c r="H59" s="229"/>
      <c r="I59" s="229"/>
      <c r="J59" s="229"/>
      <c r="K59" s="229"/>
      <c r="L59" s="229"/>
      <c r="M59" s="230"/>
      <c r="N59" s="195"/>
    </row>
    <row r="60" spans="2:14" ht="15" customHeight="1" x14ac:dyDescent="0.25">
      <c r="B60" s="204"/>
      <c r="C60" s="226"/>
      <c r="D60" s="231" t="s">
        <v>415</v>
      </c>
      <c r="E60" s="228"/>
      <c r="F60" s="228"/>
      <c r="G60" s="228"/>
      <c r="H60" s="229"/>
      <c r="I60" s="229"/>
      <c r="J60" s="229"/>
      <c r="K60" s="229"/>
      <c r="L60" s="229"/>
      <c r="M60" s="230"/>
      <c r="N60" s="195"/>
    </row>
    <row r="61" spans="2:14" ht="15" customHeight="1" x14ac:dyDescent="0.25">
      <c r="B61" s="204"/>
      <c r="C61" s="226"/>
      <c r="D61" s="231" t="s">
        <v>416</v>
      </c>
      <c r="E61" s="228"/>
      <c r="F61" s="228"/>
      <c r="G61" s="228"/>
      <c r="H61" s="229"/>
      <c r="I61" s="229"/>
      <c r="J61" s="229"/>
      <c r="K61" s="229"/>
      <c r="L61" s="229"/>
      <c r="M61" s="230"/>
      <c r="N61" s="195"/>
    </row>
    <row r="62" spans="2:14" ht="15" customHeight="1" x14ac:dyDescent="0.25">
      <c r="B62" s="204"/>
      <c r="C62" s="226"/>
      <c r="D62" s="228"/>
      <c r="E62" s="228"/>
      <c r="F62" s="228"/>
      <c r="G62" s="228"/>
      <c r="H62" s="229"/>
      <c r="I62" s="229"/>
      <c r="J62" s="229"/>
      <c r="K62" s="229"/>
      <c r="L62" s="229"/>
      <c r="M62" s="230"/>
      <c r="N62" s="195"/>
    </row>
    <row r="63" spans="2:14" ht="15" customHeight="1" x14ac:dyDescent="0.25">
      <c r="B63" s="204"/>
      <c r="C63" s="232"/>
      <c r="D63" s="233"/>
      <c r="E63" s="233"/>
      <c r="F63" s="233"/>
      <c r="G63" s="233"/>
      <c r="H63" s="234"/>
      <c r="I63" s="234"/>
      <c r="J63" s="234"/>
      <c r="K63" s="234"/>
      <c r="L63" s="234"/>
      <c r="M63" s="235"/>
      <c r="N63" s="195"/>
    </row>
    <row r="64" spans="2:14" ht="15" customHeight="1" x14ac:dyDescent="0.25">
      <c r="B64" s="204"/>
      <c r="C64" s="236"/>
      <c r="D64" s="237" t="s">
        <v>417</v>
      </c>
      <c r="E64" s="51"/>
      <c r="F64" s="51"/>
      <c r="G64" s="51"/>
      <c r="H64" s="238"/>
      <c r="I64" s="238"/>
      <c r="J64" s="238"/>
      <c r="K64" s="238"/>
      <c r="L64" s="238"/>
      <c r="M64" s="239"/>
      <c r="N64" s="195"/>
    </row>
    <row r="65" spans="2:14" ht="15" customHeight="1" x14ac:dyDescent="0.25">
      <c r="B65" s="204"/>
      <c r="C65" s="236"/>
      <c r="D65" s="51"/>
      <c r="E65" s="51"/>
      <c r="F65" s="51"/>
      <c r="G65" s="51"/>
      <c r="H65" s="238"/>
      <c r="I65" s="238"/>
      <c r="J65" s="238"/>
      <c r="K65" s="238"/>
      <c r="L65" s="238"/>
      <c r="M65" s="239"/>
      <c r="N65" s="195"/>
    </row>
    <row r="66" spans="2:14" ht="15" customHeight="1" x14ac:dyDescent="0.25">
      <c r="B66" s="204"/>
      <c r="C66" s="236"/>
      <c r="D66" s="51" t="s">
        <v>418</v>
      </c>
      <c r="E66" s="51"/>
      <c r="F66" s="51"/>
      <c r="G66" s="51"/>
      <c r="H66" s="238"/>
      <c r="I66" s="238"/>
      <c r="J66" s="238"/>
      <c r="K66" s="238"/>
      <c r="L66" s="238"/>
      <c r="M66" s="239"/>
      <c r="N66" s="195"/>
    </row>
    <row r="67" spans="2:14" ht="15" customHeight="1" x14ac:dyDescent="0.25">
      <c r="B67" s="204"/>
      <c r="C67" s="236"/>
      <c r="D67" s="51" t="s">
        <v>419</v>
      </c>
      <c r="E67" s="51"/>
      <c r="F67" s="51"/>
      <c r="G67" s="51"/>
      <c r="H67" s="238"/>
      <c r="I67" s="238"/>
      <c r="J67" s="238"/>
      <c r="K67" s="238"/>
      <c r="L67" s="238"/>
      <c r="M67" s="239"/>
      <c r="N67" s="195"/>
    </row>
    <row r="68" spans="2:14" ht="15" customHeight="1" x14ac:dyDescent="0.25">
      <c r="B68" s="204"/>
      <c r="C68" s="236"/>
      <c r="D68" s="240" t="s">
        <v>420</v>
      </c>
      <c r="E68" s="51"/>
      <c r="F68" s="51"/>
      <c r="G68" s="51"/>
      <c r="H68" s="238"/>
      <c r="I68" s="238"/>
      <c r="J68" s="238"/>
      <c r="K68" s="238"/>
      <c r="L68" s="238"/>
      <c r="M68" s="239"/>
      <c r="N68" s="195"/>
    </row>
    <row r="69" spans="2:14" ht="15" customHeight="1" x14ac:dyDescent="0.25">
      <c r="B69" s="204"/>
      <c r="C69" s="236"/>
      <c r="D69" s="51" t="s">
        <v>421</v>
      </c>
      <c r="E69" s="51"/>
      <c r="F69" s="51"/>
      <c r="G69" s="51"/>
      <c r="H69" s="238"/>
      <c r="I69" s="238"/>
      <c r="J69" s="238"/>
      <c r="K69" s="238"/>
      <c r="L69" s="238"/>
      <c r="M69" s="239"/>
      <c r="N69" s="195"/>
    </row>
    <row r="70" spans="2:14" ht="15" customHeight="1" x14ac:dyDescent="0.25">
      <c r="B70" s="204"/>
      <c r="C70" s="236"/>
      <c r="D70" s="51"/>
      <c r="E70" s="51"/>
      <c r="F70" s="51"/>
      <c r="G70" s="51"/>
      <c r="H70" s="238"/>
      <c r="I70" s="238"/>
      <c r="J70" s="238"/>
      <c r="K70" s="238"/>
      <c r="L70" s="238"/>
      <c r="M70" s="239"/>
      <c r="N70" s="195"/>
    </row>
    <row r="71" spans="2:14" ht="15" customHeight="1" x14ac:dyDescent="0.25">
      <c r="B71" s="204"/>
      <c r="C71" s="236"/>
      <c r="D71" s="51" t="s">
        <v>422</v>
      </c>
      <c r="E71" s="51"/>
      <c r="F71" s="51"/>
      <c r="G71" s="51"/>
      <c r="H71" s="238"/>
      <c r="I71" s="238"/>
      <c r="J71" s="238"/>
      <c r="K71" s="238"/>
      <c r="L71" s="238"/>
      <c r="M71" s="239"/>
      <c r="N71" s="195"/>
    </row>
    <row r="72" spans="2:14" ht="15" customHeight="1" x14ac:dyDescent="0.25">
      <c r="B72" s="204"/>
      <c r="C72" s="236"/>
      <c r="D72" s="51" t="s">
        <v>423</v>
      </c>
      <c r="E72" s="51"/>
      <c r="F72" s="51"/>
      <c r="G72" s="51"/>
      <c r="H72" s="238"/>
      <c r="I72" s="238"/>
      <c r="J72" s="238"/>
      <c r="K72" s="238"/>
      <c r="L72" s="238"/>
      <c r="M72" s="239"/>
      <c r="N72" s="195"/>
    </row>
    <row r="73" spans="2:14" ht="15" customHeight="1" x14ac:dyDescent="0.25">
      <c r="B73" s="204"/>
      <c r="C73" s="236"/>
      <c r="D73" s="51"/>
      <c r="E73" s="51"/>
      <c r="F73" s="51"/>
      <c r="G73" s="51"/>
      <c r="H73" s="238"/>
      <c r="I73" s="238"/>
      <c r="J73" s="238"/>
      <c r="K73" s="238"/>
      <c r="L73" s="238"/>
      <c r="M73" s="239"/>
      <c r="N73" s="195"/>
    </row>
    <row r="74" spans="2:14" ht="15" customHeight="1" x14ac:dyDescent="0.25">
      <c r="B74" s="204"/>
      <c r="C74" s="236"/>
      <c r="D74" s="51" t="s">
        <v>424</v>
      </c>
      <c r="E74" s="51"/>
      <c r="F74" s="51"/>
      <c r="G74" s="51"/>
      <c r="H74" s="238"/>
      <c r="I74" s="238"/>
      <c r="J74" s="238"/>
      <c r="K74" s="238"/>
      <c r="L74" s="238"/>
      <c r="M74" s="239"/>
      <c r="N74" s="195"/>
    </row>
    <row r="75" spans="2:14" ht="15" customHeight="1" x14ac:dyDescent="0.25">
      <c r="B75" s="204"/>
      <c r="C75" s="236"/>
      <c r="D75" s="51" t="s">
        <v>425</v>
      </c>
      <c r="E75" s="51"/>
      <c r="F75" s="51"/>
      <c r="G75" s="51"/>
      <c r="H75" s="238"/>
      <c r="I75" s="238"/>
      <c r="J75" s="238"/>
      <c r="K75" s="238"/>
      <c r="L75" s="238"/>
      <c r="M75" s="239"/>
      <c r="N75" s="195"/>
    </row>
    <row r="76" spans="2:14" ht="15" customHeight="1" x14ac:dyDescent="0.25">
      <c r="B76" s="204"/>
      <c r="C76" s="236"/>
      <c r="D76" s="51" t="s">
        <v>426</v>
      </c>
      <c r="E76" s="51"/>
      <c r="F76" s="51"/>
      <c r="G76" s="51"/>
      <c r="H76" s="238"/>
      <c r="I76" s="238"/>
      <c r="J76" s="238"/>
      <c r="K76" s="238"/>
      <c r="L76" s="238"/>
      <c r="M76" s="239"/>
      <c r="N76" s="195"/>
    </row>
    <row r="77" spans="2:14" ht="15" customHeight="1" x14ac:dyDescent="0.25">
      <c r="B77" s="204"/>
      <c r="C77" s="241"/>
      <c r="D77" s="242"/>
      <c r="E77" s="242"/>
      <c r="F77" s="242"/>
      <c r="G77" s="242"/>
      <c r="H77" s="243"/>
      <c r="I77" s="243"/>
      <c r="J77" s="243"/>
      <c r="K77" s="243"/>
      <c r="L77" s="243"/>
      <c r="M77" s="244"/>
      <c r="N77" s="195"/>
    </row>
    <row r="78" spans="2:14" ht="15" customHeight="1" x14ac:dyDescent="0.25">
      <c r="B78" s="204"/>
      <c r="D78" s="211"/>
      <c r="E78" s="211"/>
      <c r="F78" s="211"/>
      <c r="G78" s="211"/>
      <c r="H78" s="150"/>
      <c r="I78" s="150"/>
      <c r="J78" s="150"/>
      <c r="K78" s="150"/>
      <c r="L78" s="150"/>
      <c r="N78" s="195"/>
    </row>
    <row r="79" spans="2:14" ht="15" customHeight="1" x14ac:dyDescent="0.25">
      <c r="B79" s="204"/>
      <c r="C79" s="219" t="s">
        <v>427</v>
      </c>
      <c r="D79" s="215" t="s">
        <v>428</v>
      </c>
      <c r="E79" s="211"/>
      <c r="F79" s="211"/>
      <c r="G79" s="211"/>
      <c r="H79" s="150"/>
      <c r="I79" s="150"/>
      <c r="J79" s="150"/>
      <c r="K79" s="150"/>
      <c r="L79" s="150"/>
      <c r="N79" s="195"/>
    </row>
    <row r="80" spans="2:14" ht="15" customHeight="1" x14ac:dyDescent="0.25">
      <c r="B80" s="204"/>
      <c r="C80" s="219"/>
      <c r="D80" s="215"/>
      <c r="E80" s="211"/>
      <c r="F80" s="211"/>
      <c r="G80" s="211"/>
      <c r="H80" s="150"/>
      <c r="I80" s="150"/>
      <c r="J80" s="150"/>
      <c r="K80" s="150"/>
      <c r="L80" s="150"/>
      <c r="N80" s="195"/>
    </row>
    <row r="81" spans="2:14" ht="15" customHeight="1" x14ac:dyDescent="0.25">
      <c r="B81" s="204"/>
      <c r="C81" s="219"/>
      <c r="D81" s="221" t="s">
        <v>429</v>
      </c>
      <c r="E81" s="211"/>
      <c r="F81" s="211"/>
      <c r="G81" s="211"/>
      <c r="H81" s="150"/>
      <c r="I81" s="150"/>
      <c r="J81" s="150"/>
      <c r="K81" s="150"/>
      <c r="L81" s="150"/>
      <c r="N81" s="195"/>
    </row>
    <row r="82" spans="2:14" ht="15" customHeight="1" x14ac:dyDescent="0.25">
      <c r="B82" s="204"/>
      <c r="C82" s="219"/>
      <c r="D82" s="221" t="s">
        <v>430</v>
      </c>
      <c r="E82" s="211"/>
      <c r="F82" s="211"/>
      <c r="G82" s="211"/>
      <c r="H82" s="150"/>
      <c r="I82" s="150"/>
      <c r="J82" s="150"/>
      <c r="K82" s="150"/>
      <c r="L82" s="150"/>
      <c r="N82" s="195"/>
    </row>
    <row r="83" spans="2:14" ht="15" customHeight="1" x14ac:dyDescent="0.25">
      <c r="B83" s="204"/>
      <c r="C83" s="219"/>
      <c r="D83" s="221"/>
      <c r="E83" s="211"/>
      <c r="F83" s="211"/>
      <c r="G83" s="211"/>
      <c r="H83" s="150"/>
      <c r="I83" s="150"/>
      <c r="J83" s="150"/>
      <c r="K83" s="150"/>
      <c r="L83" s="150"/>
      <c r="N83" s="195"/>
    </row>
    <row r="84" spans="2:14" ht="15" customHeight="1" x14ac:dyDescent="0.25">
      <c r="B84" s="204"/>
      <c r="C84" s="219"/>
      <c r="D84" s="211" t="s">
        <v>431</v>
      </c>
      <c r="E84" s="211"/>
      <c r="F84" s="211"/>
      <c r="G84" s="211"/>
      <c r="H84" s="150"/>
      <c r="I84" s="150"/>
      <c r="J84" s="150"/>
      <c r="K84" s="150"/>
      <c r="L84" s="150"/>
      <c r="N84" s="195"/>
    </row>
    <row r="85" spans="2:14" ht="15" customHeight="1" x14ac:dyDescent="0.25">
      <c r="B85" s="204"/>
      <c r="D85" s="221"/>
      <c r="E85" s="211"/>
      <c r="F85" s="211"/>
      <c r="G85" s="211"/>
      <c r="H85" s="150"/>
      <c r="I85" s="150"/>
      <c r="J85" s="150"/>
      <c r="K85" s="150"/>
      <c r="L85" s="150"/>
      <c r="N85" s="195"/>
    </row>
    <row r="86" spans="2:14" ht="15" customHeight="1" x14ac:dyDescent="0.25">
      <c r="B86" s="204"/>
      <c r="C86" s="245"/>
      <c r="D86" s="221" t="s">
        <v>432</v>
      </c>
      <c r="E86" s="211"/>
      <c r="F86" s="211"/>
      <c r="G86" s="150"/>
      <c r="H86" s="150"/>
      <c r="I86" s="150"/>
      <c r="J86" s="150"/>
      <c r="K86" s="150"/>
      <c r="L86" s="246"/>
      <c r="N86" s="195"/>
    </row>
    <row r="87" spans="2:14" ht="15" customHeight="1" x14ac:dyDescent="0.25">
      <c r="B87" s="204"/>
      <c r="C87" s="245"/>
      <c r="D87" s="221" t="s">
        <v>433</v>
      </c>
      <c r="E87" s="211"/>
      <c r="F87" s="211"/>
      <c r="G87" s="150"/>
      <c r="H87" s="150"/>
      <c r="I87" s="150"/>
      <c r="J87" s="150"/>
      <c r="K87" s="150"/>
      <c r="L87" s="246"/>
      <c r="N87" s="195"/>
    </row>
    <row r="88" spans="2:14" ht="15" customHeight="1" x14ac:dyDescent="0.25">
      <c r="B88" s="204"/>
      <c r="C88" s="245"/>
      <c r="D88" s="221" t="s">
        <v>434</v>
      </c>
      <c r="E88" s="211"/>
      <c r="F88" s="211"/>
      <c r="G88" s="150"/>
      <c r="H88" s="150"/>
      <c r="I88" s="150"/>
      <c r="J88" s="150"/>
      <c r="K88" s="150"/>
      <c r="L88" s="246"/>
      <c r="N88" s="195"/>
    </row>
    <row r="89" spans="2:14" ht="15" customHeight="1" x14ac:dyDescent="0.25">
      <c r="B89" s="204"/>
      <c r="C89" s="245"/>
      <c r="D89" s="221" t="s">
        <v>435</v>
      </c>
      <c r="E89" s="211"/>
      <c r="F89" s="211"/>
      <c r="G89" s="150"/>
      <c r="H89" s="150"/>
      <c r="I89" s="150"/>
      <c r="J89" s="150"/>
      <c r="K89" s="150"/>
      <c r="L89" s="246"/>
      <c r="N89" s="195"/>
    </row>
    <row r="90" spans="2:14" ht="15" customHeight="1" x14ac:dyDescent="0.25">
      <c r="B90" s="204"/>
      <c r="C90" s="221"/>
      <c r="D90" s="211"/>
      <c r="E90" s="211"/>
      <c r="F90" s="211"/>
      <c r="G90" s="150"/>
      <c r="H90" s="150"/>
      <c r="I90" s="150"/>
      <c r="J90" s="150"/>
      <c r="K90" s="150"/>
      <c r="L90" s="246"/>
      <c r="N90" s="195"/>
    </row>
    <row r="91" spans="2:14" ht="15" customHeight="1" x14ac:dyDescent="0.25">
      <c r="B91" s="204"/>
      <c r="C91" s="222"/>
      <c r="D91" s="247"/>
      <c r="E91" s="223"/>
      <c r="F91" s="223"/>
      <c r="G91" s="223"/>
      <c r="H91" s="224"/>
      <c r="I91" s="224"/>
      <c r="J91" s="224"/>
      <c r="K91" s="224"/>
      <c r="L91" s="224"/>
      <c r="M91" s="225"/>
      <c r="N91" s="195"/>
    </row>
    <row r="92" spans="2:14" ht="15" customHeight="1" x14ac:dyDescent="0.25">
      <c r="B92" s="204"/>
      <c r="C92" s="226"/>
      <c r="D92" s="248" t="s">
        <v>436</v>
      </c>
      <c r="E92" s="228"/>
      <c r="F92" s="228"/>
      <c r="G92" s="228"/>
      <c r="H92" s="229"/>
      <c r="I92" s="229"/>
      <c r="J92" s="229"/>
      <c r="K92" s="229"/>
      <c r="L92" s="229"/>
      <c r="M92" s="230"/>
      <c r="N92" s="195"/>
    </row>
    <row r="93" spans="2:14" ht="15" customHeight="1" x14ac:dyDescent="0.25">
      <c r="B93" s="204"/>
      <c r="C93" s="226"/>
      <c r="D93" s="231" t="s">
        <v>437</v>
      </c>
      <c r="E93" s="228"/>
      <c r="F93" s="228"/>
      <c r="G93" s="228"/>
      <c r="H93" s="229"/>
      <c r="I93" s="229"/>
      <c r="J93" s="229"/>
      <c r="K93" s="229"/>
      <c r="L93" s="229"/>
      <c r="M93" s="230"/>
      <c r="N93" s="195"/>
    </row>
    <row r="94" spans="2:14" ht="15" customHeight="1" x14ac:dyDescent="0.25">
      <c r="B94" s="204"/>
      <c r="C94" s="226"/>
      <c r="D94" s="231" t="s">
        <v>438</v>
      </c>
      <c r="E94" s="228"/>
      <c r="F94" s="228"/>
      <c r="G94" s="228"/>
      <c r="H94" s="229"/>
      <c r="I94" s="229"/>
      <c r="J94" s="229"/>
      <c r="K94" s="229"/>
      <c r="L94" s="229"/>
      <c r="M94" s="230"/>
      <c r="N94" s="195"/>
    </row>
    <row r="95" spans="2:14" ht="15" customHeight="1" x14ac:dyDescent="0.25">
      <c r="B95" s="204"/>
      <c r="C95" s="226"/>
      <c r="D95" s="231"/>
      <c r="E95" s="228"/>
      <c r="F95" s="228"/>
      <c r="G95" s="228"/>
      <c r="H95" s="229"/>
      <c r="I95" s="229"/>
      <c r="J95" s="229"/>
      <c r="K95" s="229"/>
      <c r="L95" s="229"/>
      <c r="M95" s="230"/>
      <c r="N95" s="195"/>
    </row>
    <row r="96" spans="2:14" ht="15" customHeight="1" x14ac:dyDescent="0.25">
      <c r="B96" s="204"/>
      <c r="C96" s="226"/>
      <c r="D96" s="231" t="s">
        <v>439</v>
      </c>
      <c r="E96" s="228"/>
      <c r="F96" s="228"/>
      <c r="G96" s="228"/>
      <c r="H96" s="229"/>
      <c r="I96" s="229"/>
      <c r="J96" s="229"/>
      <c r="K96" s="229"/>
      <c r="L96" s="229"/>
      <c r="M96" s="230"/>
      <c r="N96" s="195"/>
    </row>
    <row r="97" spans="2:14" ht="15" customHeight="1" x14ac:dyDescent="0.25">
      <c r="B97" s="204"/>
      <c r="C97" s="226"/>
      <c r="D97" s="231"/>
      <c r="E97" s="228"/>
      <c r="F97" s="228"/>
      <c r="G97" s="228"/>
      <c r="H97" s="229"/>
      <c r="I97" s="229"/>
      <c r="J97" s="229"/>
      <c r="K97" s="229"/>
      <c r="L97" s="229"/>
      <c r="M97" s="230"/>
      <c r="N97" s="195"/>
    </row>
    <row r="98" spans="2:14" ht="15" customHeight="1" x14ac:dyDescent="0.25">
      <c r="B98" s="204"/>
      <c r="C98" s="226"/>
      <c r="D98" s="231" t="s">
        <v>440</v>
      </c>
      <c r="E98" s="228"/>
      <c r="F98" s="228"/>
      <c r="G98" s="228"/>
      <c r="H98" s="229"/>
      <c r="I98" s="229"/>
      <c r="J98" s="229"/>
      <c r="K98" s="229"/>
      <c r="L98" s="229"/>
      <c r="M98" s="230"/>
      <c r="N98" s="195"/>
    </row>
    <row r="99" spans="2:14" ht="15" customHeight="1" x14ac:dyDescent="0.25">
      <c r="B99" s="204"/>
      <c r="C99" s="226"/>
      <c r="D99" s="231" t="s">
        <v>441</v>
      </c>
      <c r="E99" s="228"/>
      <c r="F99" s="228"/>
      <c r="G99" s="228"/>
      <c r="H99" s="229"/>
      <c r="I99" s="229"/>
      <c r="J99" s="229"/>
      <c r="K99" s="229"/>
      <c r="L99" s="229"/>
      <c r="M99" s="230"/>
      <c r="N99" s="195"/>
    </row>
    <row r="100" spans="2:14" ht="15" customHeight="1" x14ac:dyDescent="0.25">
      <c r="B100" s="204"/>
      <c r="C100" s="249"/>
      <c r="D100" s="250"/>
      <c r="E100" s="251"/>
      <c r="F100" s="251"/>
      <c r="G100" s="251"/>
      <c r="H100" s="252"/>
      <c r="I100" s="252"/>
      <c r="J100" s="252"/>
      <c r="K100" s="252"/>
      <c r="L100" s="252"/>
      <c r="M100" s="253"/>
      <c r="N100" s="195"/>
    </row>
    <row r="101" spans="2:14" ht="15" customHeight="1" x14ac:dyDescent="0.25">
      <c r="B101" s="204"/>
      <c r="D101" s="221"/>
      <c r="E101" s="211"/>
      <c r="F101" s="211"/>
      <c r="G101" s="211"/>
      <c r="H101" s="150"/>
      <c r="I101" s="150"/>
      <c r="J101" s="150"/>
      <c r="K101" s="150"/>
      <c r="L101" s="150"/>
      <c r="N101" s="195"/>
    </row>
    <row r="102" spans="2:14" ht="15" customHeight="1" x14ac:dyDescent="0.25">
      <c r="B102" s="204"/>
      <c r="C102" s="254"/>
      <c r="D102" s="221" t="s">
        <v>442</v>
      </c>
      <c r="E102" s="255"/>
      <c r="F102" s="255"/>
      <c r="G102" s="255"/>
      <c r="H102" s="255"/>
      <c r="I102" s="255"/>
      <c r="J102" s="255"/>
      <c r="K102" s="255"/>
      <c r="L102" s="255"/>
      <c r="N102" s="195"/>
    </row>
    <row r="103" spans="2:14" ht="15" customHeight="1" x14ac:dyDescent="0.25">
      <c r="B103" s="204"/>
      <c r="D103" s="221" t="s">
        <v>443</v>
      </c>
      <c r="E103" s="256"/>
      <c r="F103" s="256"/>
      <c r="G103" s="256"/>
      <c r="H103" s="256"/>
      <c r="I103" s="256"/>
      <c r="J103" s="256"/>
      <c r="K103" s="256"/>
      <c r="L103" s="256"/>
      <c r="N103" s="195"/>
    </row>
    <row r="104" spans="2:14" ht="15" customHeight="1" x14ac:dyDescent="0.25">
      <c r="B104" s="204"/>
      <c r="D104" s="221" t="s">
        <v>444</v>
      </c>
      <c r="E104" s="256"/>
      <c r="F104" s="256"/>
      <c r="G104" s="256"/>
      <c r="H104" s="256"/>
      <c r="I104" s="256"/>
      <c r="J104" s="256"/>
      <c r="K104" s="256"/>
      <c r="L104" s="256"/>
      <c r="N104" s="195"/>
    </row>
    <row r="105" spans="2:14" ht="15" customHeight="1" x14ac:dyDescent="0.25">
      <c r="B105" s="204"/>
      <c r="D105" s="257"/>
      <c r="E105" s="256"/>
      <c r="F105" s="256"/>
      <c r="G105" s="256"/>
      <c r="H105" s="256"/>
      <c r="I105" s="256"/>
      <c r="J105" s="256"/>
      <c r="K105" s="256"/>
      <c r="L105" s="256"/>
      <c r="N105" s="195"/>
    </row>
    <row r="106" spans="2:14" ht="15" customHeight="1" x14ac:dyDescent="0.25">
      <c r="B106" s="204"/>
      <c r="D106" s="1" t="s">
        <v>445</v>
      </c>
      <c r="E106" s="256"/>
      <c r="F106" s="256"/>
      <c r="G106" s="256"/>
      <c r="H106" s="256"/>
      <c r="I106" s="256"/>
      <c r="J106" s="256"/>
      <c r="K106" s="256"/>
      <c r="L106" s="256"/>
      <c r="N106" s="195"/>
    </row>
    <row r="107" spans="2:14" ht="15" customHeight="1" x14ac:dyDescent="0.25">
      <c r="B107" s="204"/>
      <c r="D107" s="1" t="s">
        <v>446</v>
      </c>
      <c r="E107" s="256"/>
      <c r="F107" s="256"/>
      <c r="G107" s="256"/>
      <c r="H107" s="256"/>
      <c r="I107" s="256"/>
      <c r="J107" s="256"/>
      <c r="K107" s="256"/>
      <c r="L107" s="256"/>
      <c r="N107" s="195"/>
    </row>
    <row r="108" spans="2:14" ht="15" customHeight="1" x14ac:dyDescent="0.25">
      <c r="B108" s="204"/>
      <c r="E108" s="256"/>
      <c r="F108" s="256"/>
      <c r="G108" s="256"/>
      <c r="H108" s="256"/>
      <c r="I108" s="256"/>
      <c r="J108" s="256"/>
      <c r="K108" s="256"/>
      <c r="L108" s="256"/>
      <c r="N108" s="195"/>
    </row>
    <row r="109" spans="2:14" ht="15" customHeight="1" x14ac:dyDescent="0.25">
      <c r="B109" s="204"/>
      <c r="D109" s="1" t="s">
        <v>447</v>
      </c>
      <c r="E109" s="256"/>
      <c r="F109" s="256"/>
      <c r="G109" s="256"/>
      <c r="H109" s="256"/>
      <c r="I109" s="256"/>
      <c r="J109" s="256"/>
      <c r="K109" s="256"/>
      <c r="L109" s="256"/>
      <c r="N109" s="195"/>
    </row>
    <row r="110" spans="2:14" ht="15" customHeight="1" x14ac:dyDescent="0.25">
      <c r="B110" s="204"/>
      <c r="D110" s="258"/>
      <c r="E110" s="256"/>
      <c r="F110" s="256"/>
      <c r="G110" s="256"/>
      <c r="H110" s="256"/>
      <c r="I110" s="256"/>
      <c r="J110" s="256"/>
      <c r="K110" s="256"/>
      <c r="L110" s="256"/>
      <c r="N110" s="195"/>
    </row>
    <row r="111" spans="2:14" ht="15" customHeight="1" x14ac:dyDescent="0.25">
      <c r="B111" s="190"/>
      <c r="C111" s="191"/>
      <c r="D111" s="259"/>
      <c r="E111" s="212"/>
      <c r="F111" s="212"/>
      <c r="G111" s="212"/>
      <c r="H111" s="192"/>
      <c r="I111" s="192"/>
      <c r="J111" s="192"/>
      <c r="K111" s="192"/>
      <c r="L111" s="192"/>
      <c r="M111" s="191"/>
      <c r="N111" s="213"/>
    </row>
    <row r="112" spans="2:14" ht="15" customHeight="1" x14ac:dyDescent="0.25">
      <c r="B112" s="204"/>
      <c r="C112" s="214" t="s">
        <v>448</v>
      </c>
      <c r="D112" s="215"/>
      <c r="E112" s="211"/>
      <c r="F112" s="211"/>
      <c r="G112" s="211"/>
      <c r="H112" s="150"/>
      <c r="I112" s="150"/>
      <c r="J112" s="150"/>
      <c r="K112" s="150"/>
      <c r="L112" s="150"/>
      <c r="N112" s="195"/>
    </row>
    <row r="113" spans="1:15" ht="15" customHeight="1" x14ac:dyDescent="0.25">
      <c r="B113" s="204"/>
      <c r="C113" s="214"/>
      <c r="D113" s="215"/>
      <c r="E113" s="211"/>
      <c r="F113" s="211"/>
      <c r="G113" s="211"/>
      <c r="H113" s="150"/>
      <c r="I113" s="150"/>
      <c r="J113" s="150"/>
      <c r="K113" s="150"/>
      <c r="L113" s="150"/>
      <c r="N113" s="195"/>
    </row>
    <row r="114" spans="1:15" ht="15" customHeight="1" x14ac:dyDescent="0.25">
      <c r="B114" s="204"/>
      <c r="C114" s="260" t="s">
        <v>449</v>
      </c>
      <c r="D114" s="261"/>
      <c r="E114" s="262"/>
      <c r="F114" s="262"/>
      <c r="G114" s="262"/>
      <c r="H114" s="263"/>
      <c r="I114" s="263"/>
      <c r="J114" s="263"/>
      <c r="K114" s="263"/>
      <c r="L114" s="150"/>
      <c r="N114" s="195"/>
    </row>
    <row r="115" spans="1:15" ht="15" customHeight="1" x14ac:dyDescent="0.25">
      <c r="B115" s="204"/>
      <c r="C115" s="260"/>
      <c r="D115" s="261"/>
      <c r="E115" s="262"/>
      <c r="F115" s="262"/>
      <c r="G115" s="262"/>
      <c r="H115" s="263"/>
      <c r="I115" s="263"/>
      <c r="J115" s="263"/>
      <c r="K115" s="263"/>
      <c r="L115" s="150"/>
      <c r="N115" s="195"/>
    </row>
    <row r="116" spans="1:15" ht="15" customHeight="1" x14ac:dyDescent="0.25">
      <c r="A116" s="246"/>
      <c r="B116" s="264"/>
      <c r="C116" s="218" t="s">
        <v>391</v>
      </c>
      <c r="D116" s="265" t="s">
        <v>450</v>
      </c>
      <c r="E116" s="266"/>
      <c r="F116" s="266"/>
      <c r="G116" s="266"/>
      <c r="H116" s="267"/>
      <c r="I116" s="267"/>
      <c r="J116" s="267"/>
      <c r="K116" s="267"/>
      <c r="L116" s="267"/>
      <c r="M116" s="246"/>
      <c r="N116" s="268"/>
      <c r="O116" s="246"/>
    </row>
    <row r="117" spans="1:15" ht="15" customHeight="1" x14ac:dyDescent="0.25">
      <c r="A117" s="246"/>
      <c r="B117" s="264"/>
      <c r="C117" s="218"/>
      <c r="D117" s="269"/>
      <c r="E117" s="266"/>
      <c r="F117" s="266"/>
      <c r="G117" s="266"/>
      <c r="H117" s="267"/>
      <c r="I117" s="267"/>
      <c r="J117" s="267"/>
      <c r="K117" s="267"/>
      <c r="L117" s="267"/>
      <c r="M117" s="246"/>
      <c r="N117" s="268"/>
      <c r="O117" s="246"/>
    </row>
    <row r="118" spans="1:15" ht="15" customHeight="1" x14ac:dyDescent="0.25">
      <c r="A118" s="246"/>
      <c r="B118" s="264"/>
      <c r="C118" s="246"/>
      <c r="D118" s="221" t="s">
        <v>451</v>
      </c>
      <c r="E118" s="266"/>
      <c r="F118" s="266"/>
      <c r="G118" s="266"/>
      <c r="H118" s="267"/>
      <c r="I118" s="267"/>
      <c r="J118" s="267"/>
      <c r="K118" s="267"/>
      <c r="L118" s="267"/>
      <c r="M118" s="246"/>
      <c r="N118" s="268"/>
      <c r="O118" s="246"/>
    </row>
    <row r="119" spans="1:15" ht="15" customHeight="1" x14ac:dyDescent="0.25">
      <c r="A119" s="246"/>
      <c r="B119" s="264"/>
      <c r="C119" s="246"/>
      <c r="D119" s="221" t="s">
        <v>452</v>
      </c>
      <c r="E119" s="266"/>
      <c r="F119" s="266"/>
      <c r="G119" s="266"/>
      <c r="H119" s="267"/>
      <c r="I119" s="267"/>
      <c r="J119" s="267"/>
      <c r="K119" s="267"/>
      <c r="L119" s="267"/>
      <c r="M119" s="246"/>
      <c r="N119" s="268"/>
      <c r="O119" s="246"/>
    </row>
    <row r="120" spans="1:15" ht="15" customHeight="1" x14ac:dyDescent="0.25">
      <c r="A120" s="246"/>
      <c r="B120" s="264"/>
      <c r="C120" s="246"/>
      <c r="D120" s="221"/>
      <c r="E120" s="266"/>
      <c r="F120" s="266"/>
      <c r="G120" s="266"/>
      <c r="H120" s="267"/>
      <c r="I120" s="267"/>
      <c r="J120" s="267"/>
      <c r="K120" s="267"/>
      <c r="L120" s="267"/>
      <c r="M120" s="246"/>
      <c r="N120" s="268"/>
      <c r="O120" s="246"/>
    </row>
    <row r="121" spans="1:15" ht="15" customHeight="1" x14ac:dyDescent="0.25">
      <c r="A121" s="246"/>
      <c r="B121" s="264"/>
      <c r="C121" s="246"/>
      <c r="D121" s="221" t="s">
        <v>453</v>
      </c>
      <c r="E121" s="266"/>
      <c r="F121" s="266"/>
      <c r="G121" s="266"/>
      <c r="H121" s="267"/>
      <c r="I121" s="267"/>
      <c r="J121" s="267"/>
      <c r="K121" s="267"/>
      <c r="L121" s="267"/>
      <c r="M121" s="246"/>
      <c r="N121" s="268"/>
      <c r="O121" s="246"/>
    </row>
    <row r="122" spans="1:15" ht="15" customHeight="1" x14ac:dyDescent="0.25">
      <c r="A122" s="246"/>
      <c r="B122" s="264"/>
      <c r="C122" s="246"/>
      <c r="D122" s="270" t="s">
        <v>454</v>
      </c>
      <c r="E122" s="266"/>
      <c r="F122" s="266"/>
      <c r="G122" s="266"/>
      <c r="H122" s="267"/>
      <c r="I122" s="267"/>
      <c r="J122" s="267"/>
      <c r="K122" s="267"/>
      <c r="L122" s="267"/>
      <c r="M122" s="246"/>
      <c r="N122" s="268"/>
      <c r="O122" s="246"/>
    </row>
    <row r="123" spans="1:15" ht="15" customHeight="1" x14ac:dyDescent="0.25">
      <c r="A123" s="246"/>
      <c r="B123" s="264"/>
      <c r="C123" s="246"/>
      <c r="D123" s="221" t="s">
        <v>455</v>
      </c>
      <c r="E123" s="266"/>
      <c r="F123" s="266"/>
      <c r="G123" s="266"/>
      <c r="H123" s="267"/>
      <c r="I123" s="267"/>
      <c r="J123" s="267"/>
      <c r="K123" s="267"/>
      <c r="L123" s="267"/>
      <c r="M123" s="246"/>
      <c r="N123" s="268"/>
      <c r="O123" s="246"/>
    </row>
    <row r="124" spans="1:15" ht="15" customHeight="1" x14ac:dyDescent="0.25">
      <c r="B124" s="204"/>
      <c r="C124" s="260"/>
      <c r="D124" s="261"/>
      <c r="E124" s="262"/>
      <c r="F124" s="262"/>
      <c r="G124" s="262"/>
      <c r="H124" s="263"/>
      <c r="I124" s="263"/>
      <c r="J124" s="263"/>
      <c r="K124" s="263"/>
      <c r="L124" s="150"/>
      <c r="N124" s="195"/>
    </row>
    <row r="125" spans="1:15" ht="15" customHeight="1" x14ac:dyDescent="0.25">
      <c r="B125" s="204"/>
      <c r="C125" s="218" t="s">
        <v>395</v>
      </c>
      <c r="D125" s="215" t="s">
        <v>456</v>
      </c>
      <c r="E125" s="211"/>
      <c r="F125" s="211"/>
      <c r="G125" s="211"/>
      <c r="H125" s="150"/>
      <c r="I125" s="150"/>
      <c r="J125" s="150"/>
      <c r="K125" s="150"/>
      <c r="L125" s="150"/>
      <c r="N125" s="195"/>
    </row>
    <row r="126" spans="1:15" ht="15" customHeight="1" x14ac:dyDescent="0.25">
      <c r="B126" s="204"/>
      <c r="C126" s="271"/>
      <c r="D126" s="211"/>
      <c r="E126" s="211"/>
      <c r="F126" s="211"/>
      <c r="G126" s="211"/>
      <c r="H126" s="150"/>
      <c r="I126" s="150"/>
      <c r="J126" s="150"/>
      <c r="K126" s="150"/>
      <c r="L126" s="150"/>
      <c r="N126" s="195"/>
    </row>
    <row r="127" spans="1:15" ht="15" customHeight="1" x14ac:dyDescent="0.25">
      <c r="B127" s="204"/>
      <c r="C127" s="271"/>
      <c r="D127" s="211" t="s">
        <v>457</v>
      </c>
      <c r="E127" s="211"/>
      <c r="F127" s="211"/>
      <c r="G127" s="211"/>
      <c r="H127" s="150"/>
      <c r="I127" s="150"/>
      <c r="J127" s="150"/>
      <c r="K127" s="150"/>
      <c r="L127" s="150"/>
      <c r="N127" s="195"/>
    </row>
    <row r="128" spans="1:15" ht="15" customHeight="1" x14ac:dyDescent="0.25">
      <c r="B128" s="204"/>
      <c r="C128" s="271"/>
      <c r="D128" s="211" t="s">
        <v>458</v>
      </c>
      <c r="E128" s="211"/>
      <c r="F128" s="211"/>
      <c r="G128" s="211"/>
      <c r="H128" s="150"/>
      <c r="I128" s="150"/>
      <c r="J128" s="150"/>
      <c r="K128" s="150"/>
      <c r="L128" s="150"/>
      <c r="N128" s="195"/>
    </row>
    <row r="129" spans="2:14" ht="15" customHeight="1" x14ac:dyDescent="0.25">
      <c r="B129" s="204"/>
      <c r="C129" s="271"/>
      <c r="D129" s="211" t="s">
        <v>459</v>
      </c>
      <c r="E129" s="211"/>
      <c r="F129" s="211"/>
      <c r="G129" s="211"/>
      <c r="H129" s="150"/>
      <c r="I129" s="150"/>
      <c r="J129" s="150"/>
      <c r="K129" s="150"/>
      <c r="L129" s="150"/>
      <c r="N129" s="195"/>
    </row>
    <row r="130" spans="2:14" ht="15" customHeight="1" x14ac:dyDescent="0.25">
      <c r="B130" s="204"/>
      <c r="C130" s="271"/>
      <c r="D130" s="211" t="s">
        <v>460</v>
      </c>
      <c r="E130" s="211"/>
      <c r="F130" s="211"/>
      <c r="G130" s="211"/>
      <c r="H130" s="150"/>
      <c r="I130" s="150"/>
      <c r="J130" s="150"/>
      <c r="K130" s="150"/>
      <c r="L130" s="150"/>
      <c r="N130" s="195"/>
    </row>
    <row r="131" spans="2:14" ht="15" customHeight="1" x14ac:dyDescent="0.25">
      <c r="B131" s="204"/>
      <c r="C131" s="271"/>
      <c r="D131" s="211" t="s">
        <v>461</v>
      </c>
      <c r="E131" s="211"/>
      <c r="F131" s="211"/>
      <c r="G131" s="211"/>
      <c r="H131" s="150"/>
      <c r="I131" s="150"/>
      <c r="J131" s="150"/>
      <c r="K131" s="150"/>
      <c r="L131" s="150"/>
      <c r="N131" s="195"/>
    </row>
    <row r="132" spans="2:14" ht="15" customHeight="1" x14ac:dyDescent="0.25">
      <c r="B132" s="272"/>
      <c r="C132" s="273"/>
      <c r="D132" s="274"/>
      <c r="E132" s="274"/>
      <c r="F132" s="274"/>
      <c r="G132" s="274"/>
      <c r="H132" s="275"/>
      <c r="I132" s="275"/>
      <c r="J132" s="275"/>
      <c r="K132" s="275"/>
      <c r="L132" s="275"/>
      <c r="M132" s="276"/>
      <c r="N132" s="277"/>
    </row>
    <row r="133" spans="2:14" ht="15" customHeight="1" x14ac:dyDescent="0.25">
      <c r="B133" s="190"/>
      <c r="C133" s="191"/>
      <c r="D133" s="259"/>
      <c r="E133" s="212"/>
      <c r="F133" s="212"/>
      <c r="G133" s="212"/>
      <c r="H133" s="192"/>
      <c r="I133" s="192"/>
      <c r="J133" s="192"/>
      <c r="K133" s="192"/>
      <c r="L133" s="192"/>
      <c r="M133" s="191"/>
      <c r="N133" s="213"/>
    </row>
    <row r="134" spans="2:14" ht="15" customHeight="1" x14ac:dyDescent="0.25">
      <c r="B134" s="204"/>
      <c r="C134" s="214" t="s">
        <v>462</v>
      </c>
      <c r="D134" s="215"/>
      <c r="E134" s="211"/>
      <c r="F134" s="211"/>
      <c r="G134" s="211"/>
      <c r="H134" s="150"/>
      <c r="I134" s="150"/>
      <c r="J134" s="150"/>
      <c r="K134" s="150"/>
      <c r="L134" s="150"/>
      <c r="N134" s="195"/>
    </row>
    <row r="135" spans="2:14" ht="15" customHeight="1" x14ac:dyDescent="0.25">
      <c r="B135" s="204"/>
      <c r="C135" s="271"/>
      <c r="D135" s="215"/>
      <c r="E135" s="211"/>
      <c r="F135" s="211"/>
      <c r="G135" s="211"/>
      <c r="H135" s="150"/>
      <c r="I135" s="150"/>
      <c r="J135" s="150"/>
      <c r="K135" s="150"/>
      <c r="L135" s="150"/>
      <c r="N135" s="195"/>
    </row>
    <row r="136" spans="2:14" ht="15" customHeight="1" x14ac:dyDescent="0.25">
      <c r="B136" s="204"/>
      <c r="C136" s="218" t="s">
        <v>391</v>
      </c>
      <c r="D136" s="221" t="s">
        <v>463</v>
      </c>
      <c r="E136" s="221"/>
      <c r="F136" s="221"/>
      <c r="G136" s="221"/>
      <c r="H136" s="278"/>
      <c r="I136" s="278"/>
      <c r="J136" s="278"/>
      <c r="K136" s="278"/>
      <c r="L136" s="278"/>
      <c r="M136" s="4"/>
      <c r="N136" s="195"/>
    </row>
    <row r="137" spans="2:14" ht="15" customHeight="1" x14ac:dyDescent="0.25">
      <c r="B137" s="204"/>
      <c r="D137" s="221" t="s">
        <v>464</v>
      </c>
      <c r="E137" s="221"/>
      <c r="F137" s="221"/>
      <c r="G137" s="221"/>
      <c r="H137" s="278"/>
      <c r="I137" s="278"/>
      <c r="J137" s="278"/>
      <c r="K137" s="278"/>
      <c r="L137" s="278"/>
      <c r="M137" s="4"/>
      <c r="N137" s="195"/>
    </row>
    <row r="138" spans="2:14" ht="15" customHeight="1" x14ac:dyDescent="0.25">
      <c r="B138" s="204"/>
      <c r="D138" s="221"/>
      <c r="E138" s="221"/>
      <c r="F138" s="221"/>
      <c r="G138" s="221"/>
      <c r="H138" s="278"/>
      <c r="I138" s="278"/>
      <c r="J138" s="278"/>
      <c r="K138" s="278"/>
      <c r="L138" s="278"/>
      <c r="M138" s="4"/>
      <c r="N138" s="195"/>
    </row>
    <row r="139" spans="2:14" ht="15" customHeight="1" x14ac:dyDescent="0.25">
      <c r="B139" s="204"/>
      <c r="C139" s="218" t="s">
        <v>395</v>
      </c>
      <c r="D139" s="221" t="s">
        <v>465</v>
      </c>
      <c r="E139" s="221"/>
      <c r="F139" s="221"/>
      <c r="G139" s="221"/>
      <c r="H139" s="278"/>
      <c r="I139" s="278"/>
      <c r="J139" s="278"/>
      <c r="K139" s="278"/>
      <c r="L139" s="278"/>
      <c r="M139" s="4"/>
      <c r="N139" s="195"/>
    </row>
    <row r="140" spans="2:14" ht="15" customHeight="1" x14ac:dyDescent="0.25">
      <c r="B140" s="204"/>
      <c r="D140" s="221" t="s">
        <v>466</v>
      </c>
      <c r="E140" s="221"/>
      <c r="F140" s="221"/>
      <c r="G140" s="221"/>
      <c r="H140" s="278"/>
      <c r="I140" s="278"/>
      <c r="J140" s="278"/>
      <c r="K140" s="278"/>
      <c r="L140" s="278"/>
      <c r="M140" s="4"/>
      <c r="N140" s="195"/>
    </row>
    <row r="141" spans="2:14" ht="15" customHeight="1" x14ac:dyDescent="0.25">
      <c r="B141" s="204"/>
      <c r="D141" s="221" t="s">
        <v>467</v>
      </c>
      <c r="E141" s="221"/>
      <c r="F141" s="221"/>
      <c r="G141" s="221"/>
      <c r="H141" s="278"/>
      <c r="I141" s="278"/>
      <c r="J141" s="278"/>
      <c r="K141" s="278"/>
      <c r="L141" s="278"/>
      <c r="M141" s="4"/>
      <c r="N141" s="195"/>
    </row>
    <row r="142" spans="2:14" ht="15" customHeight="1" x14ac:dyDescent="0.25">
      <c r="B142" s="272"/>
      <c r="C142" s="273"/>
      <c r="D142" s="274"/>
      <c r="E142" s="274"/>
      <c r="F142" s="274"/>
      <c r="G142" s="274"/>
      <c r="H142" s="275"/>
      <c r="I142" s="275"/>
      <c r="J142" s="275"/>
      <c r="K142" s="275"/>
      <c r="L142" s="275"/>
      <c r="M142" s="276"/>
      <c r="N142" s="277"/>
    </row>
    <row r="143" spans="2:14" ht="15" customHeight="1" x14ac:dyDescent="0.25">
      <c r="B143" s="190"/>
      <c r="C143" s="191"/>
      <c r="D143" s="259"/>
      <c r="E143" s="259"/>
      <c r="F143" s="259"/>
      <c r="G143" s="259"/>
      <c r="H143" s="279"/>
      <c r="I143" s="279"/>
      <c r="J143" s="279"/>
      <c r="K143" s="279"/>
      <c r="L143" s="279"/>
      <c r="M143" s="280"/>
      <c r="N143" s="213"/>
    </row>
    <row r="144" spans="2:14" ht="15" customHeight="1" x14ac:dyDescent="0.25">
      <c r="B144" s="204"/>
      <c r="C144" s="281" t="s">
        <v>468</v>
      </c>
      <c r="E144" s="211"/>
      <c r="F144" s="211"/>
      <c r="G144" s="211"/>
      <c r="H144" s="150"/>
      <c r="I144" s="150"/>
      <c r="J144" s="150"/>
      <c r="K144" s="150"/>
      <c r="L144" s="150"/>
      <c r="N144" s="195"/>
    </row>
    <row r="145" spans="2:14" ht="15" customHeight="1" x14ac:dyDescent="0.25">
      <c r="B145" s="204"/>
      <c r="D145" s="221"/>
      <c r="E145" s="221"/>
      <c r="F145" s="221"/>
      <c r="G145" s="221"/>
      <c r="H145" s="278"/>
      <c r="I145" s="278"/>
      <c r="J145" s="278"/>
      <c r="K145" s="278"/>
      <c r="L145" s="278"/>
      <c r="M145" s="4"/>
      <c r="N145" s="195"/>
    </row>
    <row r="146" spans="2:14" ht="15" customHeight="1" x14ac:dyDescent="0.25">
      <c r="B146" s="204"/>
      <c r="D146" s="262" t="s">
        <v>469</v>
      </c>
      <c r="E146" s="211"/>
      <c r="F146" s="211"/>
      <c r="G146" s="211"/>
      <c r="H146" s="150"/>
      <c r="I146" s="150"/>
      <c r="J146" s="150"/>
      <c r="K146" s="150"/>
      <c r="L146" s="150"/>
      <c r="N146" s="195"/>
    </row>
    <row r="147" spans="2:14" ht="15" customHeight="1" x14ac:dyDescent="0.25">
      <c r="B147" s="204"/>
      <c r="D147" s="262" t="s">
        <v>470</v>
      </c>
      <c r="E147" s="211"/>
      <c r="F147" s="211"/>
      <c r="G147" s="211"/>
      <c r="H147" s="150"/>
      <c r="I147" s="150"/>
      <c r="J147" s="150"/>
      <c r="K147" s="150"/>
      <c r="L147" s="150"/>
      <c r="N147" s="195"/>
    </row>
    <row r="148" spans="2:14" ht="15" customHeight="1" x14ac:dyDescent="0.25">
      <c r="B148" s="204"/>
      <c r="D148" s="211"/>
      <c r="E148" s="211"/>
      <c r="F148" s="211"/>
      <c r="G148" s="211"/>
      <c r="H148" s="150"/>
      <c r="I148" s="150"/>
      <c r="J148" s="150"/>
      <c r="K148" s="150"/>
      <c r="L148" s="150"/>
      <c r="N148" s="195"/>
    </row>
    <row r="149" spans="2:14" ht="15" customHeight="1" x14ac:dyDescent="0.25">
      <c r="B149" s="204"/>
      <c r="D149" s="282" t="s">
        <v>486</v>
      </c>
      <c r="E149" s="274"/>
      <c r="F149" s="274"/>
      <c r="G149" s="274"/>
      <c r="H149" s="150"/>
      <c r="I149" s="283" t="s">
        <v>487</v>
      </c>
      <c r="J149" s="284"/>
      <c r="K149" s="150"/>
      <c r="L149" s="285">
        <v>45064</v>
      </c>
      <c r="N149" s="195"/>
    </row>
    <row r="150" spans="2:14" ht="15" customHeight="1" x14ac:dyDescent="0.25">
      <c r="B150" s="204"/>
      <c r="D150" s="286" t="s">
        <v>471</v>
      </c>
      <c r="E150" s="211"/>
      <c r="F150" s="211"/>
      <c r="G150" s="211"/>
      <c r="H150" s="150"/>
      <c r="I150" s="286" t="s">
        <v>472</v>
      </c>
      <c r="J150" s="150"/>
      <c r="K150" s="150"/>
      <c r="L150" s="286" t="s">
        <v>473</v>
      </c>
      <c r="N150" s="195"/>
    </row>
    <row r="151" spans="2:14" ht="15" customHeight="1" x14ac:dyDescent="0.25">
      <c r="B151" s="204"/>
      <c r="D151" s="211"/>
      <c r="E151" s="211"/>
      <c r="F151" s="211"/>
      <c r="G151" s="211"/>
      <c r="H151" s="150"/>
      <c r="I151" s="150"/>
      <c r="J151" s="150"/>
      <c r="K151" s="150"/>
      <c r="L151" s="150"/>
      <c r="N151" s="195"/>
    </row>
    <row r="152" spans="2:14" ht="15" customHeight="1" x14ac:dyDescent="0.25">
      <c r="B152" s="204"/>
      <c r="D152" s="287" t="s">
        <v>474</v>
      </c>
      <c r="E152" s="211"/>
      <c r="F152" s="211"/>
      <c r="G152" s="211"/>
      <c r="H152" s="150"/>
      <c r="I152" s="150"/>
      <c r="J152" s="150"/>
      <c r="K152" s="150"/>
      <c r="L152" s="150"/>
      <c r="N152" s="195"/>
    </row>
    <row r="153" spans="2:14" ht="15" customHeight="1" x14ac:dyDescent="0.25">
      <c r="B153" s="272"/>
      <c r="C153" s="273"/>
      <c r="D153" s="288"/>
      <c r="E153" s="288"/>
      <c r="F153" s="288"/>
      <c r="G153" s="288"/>
      <c r="H153" s="289"/>
      <c r="I153" s="289"/>
      <c r="J153" s="289"/>
      <c r="K153" s="289"/>
      <c r="L153" s="289"/>
      <c r="M153" s="273"/>
      <c r="N153" s="277"/>
    </row>
    <row r="154" spans="2:14" ht="15" customHeight="1" x14ac:dyDescent="0.25">
      <c r="B154" s="190"/>
      <c r="C154" s="191"/>
      <c r="D154" s="212"/>
      <c r="E154" s="212"/>
      <c r="F154" s="212"/>
      <c r="G154" s="212"/>
      <c r="H154" s="192"/>
      <c r="I154" s="192"/>
      <c r="J154" s="192"/>
      <c r="K154" s="192"/>
      <c r="L154" s="192"/>
      <c r="M154" s="191"/>
      <c r="N154" s="213"/>
    </row>
    <row r="155" spans="2:14" ht="15" customHeight="1" x14ac:dyDescent="0.25">
      <c r="B155" s="204"/>
      <c r="C155" s="281" t="s">
        <v>475</v>
      </c>
      <c r="D155" s="215"/>
      <c r="E155" s="211"/>
      <c r="F155" s="211"/>
      <c r="G155" s="211"/>
      <c r="H155" s="150"/>
      <c r="I155" s="150"/>
      <c r="J155" s="150"/>
      <c r="K155" s="150"/>
      <c r="L155" s="150"/>
      <c r="N155" s="195"/>
    </row>
    <row r="156" spans="2:14" ht="15" customHeight="1" x14ac:dyDescent="0.25">
      <c r="B156" s="204"/>
      <c r="C156" s="211" t="s">
        <v>97</v>
      </c>
      <c r="D156" s="211"/>
      <c r="E156" s="211"/>
      <c r="F156" s="211"/>
      <c r="G156" s="211"/>
      <c r="H156" s="150"/>
      <c r="I156" s="150"/>
      <c r="J156" s="150"/>
      <c r="K156" s="150"/>
      <c r="L156" s="150"/>
      <c r="N156" s="195"/>
    </row>
    <row r="157" spans="2:14" ht="15" customHeight="1" x14ac:dyDescent="0.25">
      <c r="B157" s="204"/>
      <c r="C157" s="211" t="s">
        <v>476</v>
      </c>
      <c r="D157" s="211"/>
      <c r="E157" s="211"/>
      <c r="F157" s="211"/>
      <c r="G157" s="211"/>
      <c r="H157" s="150"/>
      <c r="I157" s="150"/>
      <c r="J157" s="150"/>
      <c r="K157" s="150"/>
      <c r="L157" s="150"/>
      <c r="N157" s="195"/>
    </row>
    <row r="158" spans="2:14" ht="15" customHeight="1" x14ac:dyDescent="0.25">
      <c r="B158" s="204"/>
      <c r="C158" s="211"/>
      <c r="D158" s="211"/>
      <c r="E158" s="211"/>
      <c r="F158" s="211"/>
      <c r="G158" s="211"/>
      <c r="H158" s="150"/>
      <c r="I158" s="150"/>
      <c r="J158" s="150"/>
      <c r="K158" s="150"/>
      <c r="L158" s="150"/>
      <c r="N158" s="195"/>
    </row>
    <row r="159" spans="2:14" ht="15" customHeight="1" x14ac:dyDescent="0.25">
      <c r="B159" s="204"/>
      <c r="C159" s="290" t="s">
        <v>477</v>
      </c>
      <c r="D159" s="290"/>
      <c r="E159" s="211"/>
      <c r="F159" s="211"/>
      <c r="G159" s="211"/>
      <c r="H159" s="150"/>
      <c r="I159" s="150"/>
      <c r="J159" s="150"/>
      <c r="K159" s="150"/>
      <c r="L159" s="150"/>
      <c r="N159" s="195"/>
    </row>
    <row r="160" spans="2:14" ht="15" customHeight="1" x14ac:dyDescent="0.25">
      <c r="B160" s="204"/>
      <c r="C160" s="291" t="s">
        <v>478</v>
      </c>
      <c r="D160" s="287"/>
      <c r="F160" s="211"/>
      <c r="G160" s="211"/>
      <c r="H160" s="150"/>
      <c r="I160" s="150"/>
      <c r="J160" s="150"/>
      <c r="K160" s="150"/>
      <c r="L160" s="150"/>
      <c r="N160" s="195"/>
    </row>
    <row r="161" spans="2:14" ht="15" customHeight="1" x14ac:dyDescent="0.25">
      <c r="B161" s="204"/>
      <c r="C161" s="290" t="s">
        <v>479</v>
      </c>
      <c r="D161" s="290"/>
      <c r="E161" s="211"/>
      <c r="F161" s="211"/>
      <c r="G161" s="211"/>
      <c r="H161" s="150"/>
      <c r="I161" s="150"/>
      <c r="J161" s="150"/>
      <c r="K161" s="150"/>
      <c r="L161" s="150"/>
      <c r="N161" s="195"/>
    </row>
    <row r="162" spans="2:14" ht="15" customHeight="1" x14ac:dyDescent="0.25">
      <c r="B162" s="204"/>
      <c r="C162" s="211"/>
      <c r="D162" s="211"/>
      <c r="E162" s="211"/>
      <c r="F162" s="211"/>
      <c r="G162" s="211"/>
      <c r="H162" s="150"/>
      <c r="I162" s="150"/>
      <c r="J162" s="150"/>
      <c r="K162" s="150"/>
      <c r="L162" s="150"/>
      <c r="N162" s="195"/>
    </row>
    <row r="163" spans="2:14" ht="15" customHeight="1" x14ac:dyDescent="0.25">
      <c r="B163" s="204"/>
      <c r="C163" s="287" t="s">
        <v>480</v>
      </c>
      <c r="D163" s="211"/>
      <c r="E163" s="211"/>
      <c r="F163" s="211"/>
      <c r="G163" s="211"/>
      <c r="H163" s="150"/>
      <c r="I163" s="150"/>
      <c r="J163" s="150"/>
      <c r="K163" s="150"/>
      <c r="L163" s="150"/>
      <c r="N163" s="195"/>
    </row>
    <row r="164" spans="2:14" ht="15" customHeight="1" x14ac:dyDescent="0.25">
      <c r="B164" s="272"/>
      <c r="C164" s="273"/>
      <c r="D164" s="288"/>
      <c r="E164" s="288"/>
      <c r="F164" s="288"/>
      <c r="G164" s="288"/>
      <c r="H164" s="289"/>
      <c r="I164" s="289"/>
      <c r="J164" s="289"/>
      <c r="K164" s="289"/>
      <c r="L164" s="289"/>
      <c r="M164" s="273"/>
      <c r="N164" s="277"/>
    </row>
    <row r="165" spans="2:14" ht="15" customHeight="1" x14ac:dyDescent="0.25">
      <c r="B165" s="204"/>
      <c r="D165" s="211"/>
      <c r="E165" s="211"/>
      <c r="F165" s="211"/>
      <c r="G165" s="211"/>
      <c r="H165" s="150"/>
      <c r="I165" s="150"/>
      <c r="J165" s="150"/>
      <c r="K165" s="150"/>
      <c r="L165" s="150"/>
      <c r="N165" s="195"/>
    </row>
    <row r="166" spans="2:14" ht="15" customHeight="1" x14ac:dyDescent="0.25">
      <c r="B166" s="204"/>
      <c r="C166" s="281" t="s">
        <v>481</v>
      </c>
      <c r="D166" s="215"/>
      <c r="E166" s="211"/>
      <c r="F166" s="211"/>
      <c r="G166" s="211"/>
      <c r="H166" s="150"/>
      <c r="I166" s="150"/>
      <c r="J166" s="150"/>
      <c r="K166" s="150"/>
      <c r="L166" s="150"/>
      <c r="N166" s="195"/>
    </row>
    <row r="167" spans="2:14" ht="15" customHeight="1" x14ac:dyDescent="0.25">
      <c r="B167" s="204"/>
      <c r="C167" s="211"/>
      <c r="D167" s="211"/>
      <c r="E167" s="211"/>
      <c r="F167" s="211"/>
      <c r="G167" s="211"/>
      <c r="H167" s="150"/>
      <c r="I167" s="150"/>
      <c r="J167" s="150"/>
      <c r="K167" s="150"/>
      <c r="L167" s="150"/>
      <c r="N167" s="195"/>
    </row>
    <row r="168" spans="2:14" ht="15" customHeight="1" x14ac:dyDescent="0.25">
      <c r="B168" s="204"/>
      <c r="C168" s="211" t="s">
        <v>482</v>
      </c>
      <c r="D168" s="211"/>
      <c r="E168" s="211"/>
      <c r="F168" s="211"/>
      <c r="G168" s="211"/>
      <c r="H168" s="150"/>
      <c r="I168" s="150"/>
      <c r="J168" s="150"/>
      <c r="K168" s="150"/>
      <c r="L168" s="150"/>
      <c r="N168" s="195"/>
    </row>
    <row r="169" spans="2:14" ht="15" customHeight="1" x14ac:dyDescent="0.25">
      <c r="B169" s="204"/>
      <c r="C169" s="211" t="s">
        <v>483</v>
      </c>
      <c r="D169" s="211"/>
      <c r="E169" s="211"/>
      <c r="F169" s="211"/>
      <c r="G169" s="211"/>
      <c r="H169" s="150"/>
      <c r="I169" s="150"/>
      <c r="J169" s="150"/>
      <c r="K169" s="150"/>
      <c r="L169" s="150"/>
      <c r="N169" s="195"/>
    </row>
    <row r="170" spans="2:14" ht="15" customHeight="1" x14ac:dyDescent="0.25">
      <c r="B170" s="272"/>
      <c r="C170" s="273"/>
      <c r="D170" s="289"/>
      <c r="E170" s="289"/>
      <c r="F170" s="289"/>
      <c r="G170" s="289"/>
      <c r="H170" s="289"/>
      <c r="I170" s="289"/>
      <c r="J170" s="289"/>
      <c r="K170" s="289"/>
      <c r="L170" s="289"/>
      <c r="M170" s="273"/>
      <c r="N170" s="277"/>
    </row>
    <row r="171" spans="2:14" x14ac:dyDescent="0.25"/>
    <row r="172" spans="2:14" x14ac:dyDescent="0.25"/>
    <row r="173" spans="2:14" x14ac:dyDescent="0.25"/>
    <row r="174" spans="2:14" x14ac:dyDescent="0.25"/>
    <row r="175" spans="2:14" x14ac:dyDescent="0.25"/>
    <row r="176" spans="2:14"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sheetData>
  <sheetProtection algorithmName="SHA-512" hashValue="tq/wsOMFZTkai0XXTwmua5QFD24vKvqhwiT1+vIyPhABnl53i0uyyn7qG2685GUd1TG7t3MZEI2Ja0MlUT2zkQ==" saltValue="XOZaRNAG7V+f2DsXkk3/0g=="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49 I149 L149">
    <cfRule type="containsBlanks" dxfId="49" priority="1">
      <formula>LEN(TRIM(D149))=0</formula>
    </cfRule>
  </conditionalFormatting>
  <dataValidations count="1">
    <dataValidation allowBlank="1" showErrorMessage="1" sqref="D149" xr:uid="{517A1A4A-4121-463E-8E29-25D15538146F}"/>
  </dataValidations>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tabSelected="1" zoomScale="76" zoomScaleNormal="76" workbookViewId="0"/>
  </sheetViews>
  <sheetFormatPr defaultColWidth="0" defaultRowHeight="15" zeroHeight="1" x14ac:dyDescent="0.25"/>
  <cols>
    <col min="1" max="1" width="3" style="1" customWidth="1"/>
    <col min="2" max="3" width="12.140625" style="35" bestFit="1" customWidth="1"/>
    <col min="4" max="4" width="99.28515625" style="32" bestFit="1" customWidth="1"/>
    <col min="5" max="5" width="27.5703125" style="33" bestFit="1" customWidth="1"/>
    <col min="6" max="6" width="3" style="1" customWidth="1"/>
    <col min="7" max="16384" width="9.140625" style="1" hidden="1"/>
  </cols>
  <sheetData>
    <row r="1" spans="1:5" ht="15.75" customHeight="1" x14ac:dyDescent="0.25">
      <c r="A1" s="36"/>
    </row>
    <row r="2" spans="1:5" ht="18.75" x14ac:dyDescent="0.3">
      <c r="B2" s="88" t="s">
        <v>484</v>
      </c>
      <c r="C2" s="88"/>
      <c r="D2" s="88"/>
      <c r="E2" s="88"/>
    </row>
    <row r="3" spans="1:5" ht="18.75" x14ac:dyDescent="0.3">
      <c r="B3" s="165"/>
      <c r="C3" s="165"/>
      <c r="D3" s="167" t="str">
        <f>IF(OR(Instructions!$D$149="",Instructions!$I$149="",Instructions!$L$149=""),"COMPLETE THE CERTIFICATION SECTION OF THE INSTRUCTIONS WORKSHEET IN ORDER TO CALCULATE THE TOTALS ON THIS PAGE","")</f>
        <v/>
      </c>
      <c r="E3" s="166"/>
    </row>
    <row r="4" spans="1:5" ht="45" x14ac:dyDescent="0.25">
      <c r="B4" s="56" t="s">
        <v>86</v>
      </c>
      <c r="C4" s="56" t="s">
        <v>72</v>
      </c>
      <c r="D4" s="57" t="s">
        <v>73</v>
      </c>
      <c r="E4" s="58" t="str">
        <f>"2013 to " &amp; Instructions!$A$1 &amp; CHAR(10) &amp;" Personal "  &amp;
"Property " &amp; CHAR(10) &amp;
"Value Change"</f>
        <v>2013 to 2023
 Personal Property 
Value Change</v>
      </c>
    </row>
    <row r="5" spans="1:5" ht="17.25" customHeight="1" x14ac:dyDescent="0.25">
      <c r="B5" s="69" t="s">
        <v>91</v>
      </c>
      <c r="C5" s="69" t="s">
        <v>95</v>
      </c>
      <c r="D5" s="59" t="s">
        <v>96</v>
      </c>
      <c r="E5" s="60">
        <f>IF(OR(Instructions!$D$149 = "", Instructions!$I$149 = "", Instructions!$L$149 = ""), "", IF($B5 = "", "", IF(Export!$H4 = "", Export!$AP4, "SEE PPSR-IC")))</f>
        <v>213278725</v>
      </c>
    </row>
    <row r="6" spans="1:5" ht="18" customHeight="1" x14ac:dyDescent="0.25">
      <c r="B6" s="68" t="s">
        <v>91</v>
      </c>
      <c r="C6" s="68" t="s">
        <v>102</v>
      </c>
      <c r="D6" s="54" t="s">
        <v>103</v>
      </c>
      <c r="E6" s="55">
        <f>IF(OR(Instructions!$D$149 = "", Instructions!$I$149 = "", Instructions!$L$149 = ""), "", IF($B6 = "", "", IF(Export!$H5 = "", Export!$AP5, "SEE PPSR-IC")))</f>
        <v>95000</v>
      </c>
    </row>
    <row r="7" spans="1:5" ht="18" customHeight="1" x14ac:dyDescent="0.25">
      <c r="B7" s="68" t="s">
        <v>91</v>
      </c>
      <c r="C7" s="68" t="s">
        <v>106</v>
      </c>
      <c r="D7" s="54" t="s">
        <v>107</v>
      </c>
      <c r="E7" s="55">
        <f>IF(OR(Instructions!$D$149 = "", Instructions!$I$149 = "", Instructions!$L$149 = ""), "", IF($B7 = "", "", IF(Export!$H6 = "", Export!$AP6, "SEE PPSR-IC")))</f>
        <v>1250680</v>
      </c>
    </row>
    <row r="8" spans="1:5" ht="18" customHeight="1" x14ac:dyDescent="0.25">
      <c r="B8" s="68" t="s">
        <v>91</v>
      </c>
      <c r="C8" s="68" t="s">
        <v>110</v>
      </c>
      <c r="D8" s="54" t="s">
        <v>111</v>
      </c>
      <c r="E8" s="55">
        <f>IF(OR(Instructions!$D$149 = "", Instructions!$I$149 = "", Instructions!$L$149 = ""), "", IF($B8 = "", "", IF(Export!$H7 = "", Export!$AP7, "SEE PPSR-IC")))</f>
        <v>5270900</v>
      </c>
    </row>
    <row r="9" spans="1:5" ht="18" customHeight="1" x14ac:dyDescent="0.25">
      <c r="B9" s="68" t="s">
        <v>91</v>
      </c>
      <c r="C9" s="68" t="s">
        <v>114</v>
      </c>
      <c r="D9" s="54" t="s">
        <v>115</v>
      </c>
      <c r="E9" s="55">
        <f>IF(OR(Instructions!$D$149 = "", Instructions!$I$149 = "", Instructions!$L$149 = ""), "", IF($B9 = "", "", IF(Export!$H8 = "", Export!$AP8, "SEE PPSR-IC")))</f>
        <v>1821000</v>
      </c>
    </row>
    <row r="10" spans="1:5" ht="18" customHeight="1" x14ac:dyDescent="0.25">
      <c r="B10" s="68" t="s">
        <v>91</v>
      </c>
      <c r="C10" s="68" t="s">
        <v>118</v>
      </c>
      <c r="D10" s="54" t="s">
        <v>119</v>
      </c>
      <c r="E10" s="55">
        <f>IF(OR(Instructions!$D$149 = "", Instructions!$I$149 = "", Instructions!$L$149 = ""), "", IF($B10 = "", "", IF(Export!$H9 = "", Export!$AP9, "SEE PPSR-IC")))</f>
        <v>240500</v>
      </c>
    </row>
    <row r="11" spans="1:5" ht="18" customHeight="1" x14ac:dyDescent="0.25">
      <c r="B11" s="68" t="s">
        <v>91</v>
      </c>
      <c r="C11" s="68" t="s">
        <v>122</v>
      </c>
      <c r="D11" s="54" t="s">
        <v>123</v>
      </c>
      <c r="E11" s="55">
        <f>IF(OR(Instructions!$D$149 = "", Instructions!$I$149 = "", Instructions!$L$149 = ""), "", IF($B11 = "", "", IF(Export!$H10 = "", Export!$AP10, "SEE PPSR-IC")))</f>
        <v>6133800</v>
      </c>
    </row>
    <row r="12" spans="1:5" ht="18" customHeight="1" x14ac:dyDescent="0.25">
      <c r="B12" s="68" t="s">
        <v>91</v>
      </c>
      <c r="C12" s="68" t="s">
        <v>126</v>
      </c>
      <c r="D12" s="54" t="s">
        <v>127</v>
      </c>
      <c r="E12" s="55">
        <f>IF(OR(Instructions!$D$149 = "", Instructions!$I$149 = "", Instructions!$L$149 = ""), "", IF($B12 = "", "", IF(Export!$H11 = "", Export!$AP11, "SEE PPSR-IC")))</f>
        <v>47954700</v>
      </c>
    </row>
    <row r="13" spans="1:5" ht="18" customHeight="1" x14ac:dyDescent="0.25">
      <c r="B13" s="68" t="s">
        <v>91</v>
      </c>
      <c r="C13" s="68" t="s">
        <v>130</v>
      </c>
      <c r="D13" s="54" t="s">
        <v>131</v>
      </c>
      <c r="E13" s="55">
        <f>IF(OR(Instructions!$D$149 = "", Instructions!$I$149 = "", Instructions!$L$149 = ""), "", IF($B13 = "", "", IF(Export!$H12 = "", Export!$AP12, "SEE PPSR-IC")))</f>
        <v>-161100</v>
      </c>
    </row>
    <row r="14" spans="1:5" ht="18" customHeight="1" x14ac:dyDescent="0.25">
      <c r="B14" s="68" t="s">
        <v>91</v>
      </c>
      <c r="C14" s="68" t="s">
        <v>134</v>
      </c>
      <c r="D14" s="54" t="s">
        <v>135</v>
      </c>
      <c r="E14" s="55">
        <f>IF(OR(Instructions!$D$149 = "", Instructions!$I$149 = "", Instructions!$L$149 = ""), "", IF($B14 = "", "", IF(Export!$H13 = "", Export!$AP13, "SEE PPSR-IC")))</f>
        <v>92300</v>
      </c>
    </row>
    <row r="15" spans="1:5" ht="18" customHeight="1" x14ac:dyDescent="0.25">
      <c r="B15" s="68" t="s">
        <v>91</v>
      </c>
      <c r="C15" s="68" t="s">
        <v>138</v>
      </c>
      <c r="D15" s="54" t="s">
        <v>139</v>
      </c>
      <c r="E15" s="55">
        <f>IF(OR(Instructions!$D$149 = "", Instructions!$I$149 = "", Instructions!$L$149 = ""), "", IF($B15 = "", "", IF(Export!$H14 = "", Export!$AP14, "SEE PPSR-IC")))</f>
        <v>-7039100</v>
      </c>
    </row>
    <row r="16" spans="1:5" ht="18" customHeight="1" x14ac:dyDescent="0.25">
      <c r="B16" s="68" t="s">
        <v>91</v>
      </c>
      <c r="C16" s="68" t="s">
        <v>142</v>
      </c>
      <c r="D16" s="54" t="s">
        <v>143</v>
      </c>
      <c r="E16" s="55">
        <f>IF(OR(Instructions!$D$149 = "", Instructions!$I$149 = "", Instructions!$L$149 = ""), "", IF($B16 = "", "", IF(Export!$H15 = "", Export!$AP15, "SEE PPSR-IC")))</f>
        <v>582400</v>
      </c>
    </row>
    <row r="17" spans="2:5" ht="18" customHeight="1" x14ac:dyDescent="0.25">
      <c r="B17" s="68" t="s">
        <v>91</v>
      </c>
      <c r="C17" s="68" t="s">
        <v>146</v>
      </c>
      <c r="D17" s="54" t="s">
        <v>147</v>
      </c>
      <c r="E17" s="55">
        <f>IF(OR(Instructions!$D$149 = "", Instructions!$I$149 = "", Instructions!$L$149 = ""), "", IF($B17 = "", "", IF(Export!$H16 = "", Export!$AP16, "SEE PPSR-IC")))</f>
        <v>17400</v>
      </c>
    </row>
    <row r="18" spans="2:5" ht="18" customHeight="1" x14ac:dyDescent="0.25">
      <c r="B18" s="68" t="s">
        <v>91</v>
      </c>
      <c r="C18" s="68" t="s">
        <v>150</v>
      </c>
      <c r="D18" s="54" t="s">
        <v>151</v>
      </c>
      <c r="E18" s="55">
        <f>IF(OR(Instructions!$D$149 = "", Instructions!$I$149 = "", Instructions!$L$149 = ""), "", IF($B18 = "", "", IF(Export!$H17 = "", Export!$AP17, "SEE PPSR-IC")))</f>
        <v>124600</v>
      </c>
    </row>
    <row r="19" spans="2:5" ht="18" customHeight="1" x14ac:dyDescent="0.25">
      <c r="B19" s="68" t="s">
        <v>91</v>
      </c>
      <c r="C19" s="68" t="s">
        <v>154</v>
      </c>
      <c r="D19" s="54" t="s">
        <v>155</v>
      </c>
      <c r="E19" s="55">
        <f>IF(OR(Instructions!$D$149 = "", Instructions!$I$149 = "", Instructions!$L$149 = ""), "", IF($B19 = "", "", IF(Export!$H18 = "", Export!$AP18, "SEE PPSR-IC")))</f>
        <v>-13768650</v>
      </c>
    </row>
    <row r="20" spans="2:5" ht="18" customHeight="1" x14ac:dyDescent="0.25">
      <c r="B20" s="68" t="s">
        <v>91</v>
      </c>
      <c r="C20" s="68" t="s">
        <v>158</v>
      </c>
      <c r="D20" s="54" t="s">
        <v>159</v>
      </c>
      <c r="E20" s="55">
        <f>IF(OR(Instructions!$D$149 = "", Instructions!$I$149 = "", Instructions!$L$149 = ""), "", IF($B20 = "", "", IF(Export!$H19 = "", Export!$AP19, "SEE PPSR-IC")))</f>
        <v>-2913950</v>
      </c>
    </row>
    <row r="21" spans="2:5" ht="18" customHeight="1" x14ac:dyDescent="0.25">
      <c r="B21" s="68" t="s">
        <v>91</v>
      </c>
      <c r="C21" s="68" t="s">
        <v>162</v>
      </c>
      <c r="D21" s="54" t="s">
        <v>163</v>
      </c>
      <c r="E21" s="55">
        <f>IF(OR(Instructions!$D$149 = "", Instructions!$I$149 = "", Instructions!$L$149 = ""), "", IF($B21 = "", "", IF(Export!$H20 = "", Export!$AP20, "SEE PPSR-IC")))</f>
        <v>16700</v>
      </c>
    </row>
    <row r="22" spans="2:5" ht="18" customHeight="1" x14ac:dyDescent="0.25">
      <c r="B22" s="68" t="s">
        <v>91</v>
      </c>
      <c r="C22" s="68" t="s">
        <v>166</v>
      </c>
      <c r="D22" s="54" t="s">
        <v>167</v>
      </c>
      <c r="E22" s="55">
        <f>IF(OR(Instructions!$D$149 = "", Instructions!$I$149 = "", Instructions!$L$149 = ""), "", IF($B22 = "", "", IF(Export!$H21 = "", Export!$AP21, "SEE PPSR-IC")))</f>
        <v>-1400</v>
      </c>
    </row>
    <row r="23" spans="2:5" ht="18" customHeight="1" x14ac:dyDescent="0.25">
      <c r="B23" s="68" t="s">
        <v>91</v>
      </c>
      <c r="C23" s="68" t="s">
        <v>170</v>
      </c>
      <c r="D23" s="54" t="s">
        <v>171</v>
      </c>
      <c r="E23" s="55">
        <f>IF(OR(Instructions!$D$149 = "", Instructions!$I$149 = "", Instructions!$L$149 = ""), "", IF($B23 = "", "", IF(Export!$H22 = "", Export!$AP22, "SEE PPSR-IC")))</f>
        <v>38600</v>
      </c>
    </row>
    <row r="24" spans="2:5" ht="18" customHeight="1" x14ac:dyDescent="0.25">
      <c r="B24" s="68" t="s">
        <v>91</v>
      </c>
      <c r="C24" s="68" t="s">
        <v>174</v>
      </c>
      <c r="D24" s="54" t="s">
        <v>175</v>
      </c>
      <c r="E24" s="55">
        <f>IF(OR(Instructions!$D$149 = "", Instructions!$I$149 = "", Instructions!$L$149 = ""), "", IF($B24 = "", "", IF(Export!$H23 = "", Export!$AP23, "SEE PPSR-IC")))</f>
        <v>488800</v>
      </c>
    </row>
    <row r="25" spans="2:5" ht="18" customHeight="1" x14ac:dyDescent="0.25">
      <c r="B25" s="68" t="s">
        <v>91</v>
      </c>
      <c r="C25" s="68" t="s">
        <v>177</v>
      </c>
      <c r="D25" s="54" t="s">
        <v>178</v>
      </c>
      <c r="E25" s="55">
        <f>IF(OR(Instructions!$D$149 = "", Instructions!$I$149 = "", Instructions!$L$149 = ""), "", IF($B25 = "", "", IF(Export!$H24 = "", Export!$AP24, "SEE PPSR-IC")))</f>
        <v>15735643</v>
      </c>
    </row>
    <row r="26" spans="2:5" ht="18" customHeight="1" x14ac:dyDescent="0.25">
      <c r="B26" s="68" t="s">
        <v>91</v>
      </c>
      <c r="C26" s="68" t="s">
        <v>181</v>
      </c>
      <c r="D26" s="54" t="s">
        <v>182</v>
      </c>
      <c r="E26" s="55">
        <f>IF(OR(Instructions!$D$149 = "", Instructions!$I$149 = "", Instructions!$L$149 = ""), "", IF($B26 = "", "", IF(Export!$H25 = "", Export!$AP25, "SEE PPSR-IC")))</f>
        <v>1173102</v>
      </c>
    </row>
    <row r="27" spans="2:5" ht="18" customHeight="1" x14ac:dyDescent="0.25">
      <c r="B27" s="68" t="s">
        <v>91</v>
      </c>
      <c r="C27" s="68" t="s">
        <v>185</v>
      </c>
      <c r="D27" s="54" t="s">
        <v>186</v>
      </c>
      <c r="E27" s="55">
        <f>IF(OR(Instructions!$D$149 = "", Instructions!$I$149 = "", Instructions!$L$149 = ""), "", IF($B27 = "", "", IF(Export!$H26 = "", Export!$AP26, "SEE PPSR-IC")))</f>
        <v>608950</v>
      </c>
    </row>
    <row r="28" spans="2:5" ht="18" customHeight="1" x14ac:dyDescent="0.25">
      <c r="B28" s="68" t="s">
        <v>91</v>
      </c>
      <c r="C28" s="68" t="s">
        <v>189</v>
      </c>
      <c r="D28" s="54" t="s">
        <v>190</v>
      </c>
      <c r="E28" s="55">
        <f>IF(OR(Instructions!$D$149 = "", Instructions!$I$149 = "", Instructions!$L$149 = ""), "", IF($B28 = "", "", IF(Export!$H27 = "", Export!$AP27, "SEE PPSR-IC")))</f>
        <v>9380700</v>
      </c>
    </row>
    <row r="29" spans="2:5" ht="18" customHeight="1" x14ac:dyDescent="0.25">
      <c r="B29" s="68" t="s">
        <v>91</v>
      </c>
      <c r="C29" s="68" t="s">
        <v>193</v>
      </c>
      <c r="D29" s="54" t="s">
        <v>194</v>
      </c>
      <c r="E29" s="55">
        <f>IF(OR(Instructions!$D$149 = "", Instructions!$I$149 = "", Instructions!$L$149 = ""), "", IF($B29 = "", "", IF(Export!$H28 = "", Export!$AP28, "SEE PPSR-IC")))</f>
        <v>-277700</v>
      </c>
    </row>
    <row r="30" spans="2:5" ht="18" customHeight="1" x14ac:dyDescent="0.25">
      <c r="B30" s="68" t="s">
        <v>91</v>
      </c>
      <c r="C30" s="68" t="s">
        <v>197</v>
      </c>
      <c r="D30" s="54" t="s">
        <v>198</v>
      </c>
      <c r="E30" s="55">
        <f>IF(OR(Instructions!$D$149 = "", Instructions!$I$149 = "", Instructions!$L$149 = ""), "", IF($B30 = "", "", IF(Export!$H29 = "", Export!$AP29, "SEE PPSR-IC")))</f>
        <v>95049900</v>
      </c>
    </row>
    <row r="31" spans="2:5" ht="18" customHeight="1" x14ac:dyDescent="0.25">
      <c r="B31" s="68" t="s">
        <v>91</v>
      </c>
      <c r="C31" s="68" t="s">
        <v>201</v>
      </c>
      <c r="D31" s="54" t="s">
        <v>202</v>
      </c>
      <c r="E31" s="55">
        <f>IF(OR(Instructions!$D$149 = "", Instructions!$I$149 = "", Instructions!$L$149 = ""), "", IF($B31 = "", "", IF(Export!$H30 = "", Export!$AP30, "SEE PPSR-IC")))</f>
        <v>3198250</v>
      </c>
    </row>
    <row r="32" spans="2:5" ht="18" customHeight="1" x14ac:dyDescent="0.25">
      <c r="B32" s="68" t="s">
        <v>91</v>
      </c>
      <c r="C32" s="68" t="s">
        <v>205</v>
      </c>
      <c r="D32" s="54" t="s">
        <v>206</v>
      </c>
      <c r="E32" s="55">
        <f>IF(OR(Instructions!$D$149 = "", Instructions!$I$149 = "", Instructions!$L$149 = ""), "", IF($B32 = "", "", IF(Export!$H31 = "", Export!$AP31, "SEE PPSR-IC")))</f>
        <v>487500</v>
      </c>
    </row>
    <row r="33" spans="2:5" ht="18" customHeight="1" x14ac:dyDescent="0.25">
      <c r="B33" s="68" t="s">
        <v>91</v>
      </c>
      <c r="C33" s="68" t="s">
        <v>209</v>
      </c>
      <c r="D33" s="54" t="s">
        <v>210</v>
      </c>
      <c r="E33" s="55">
        <f>IF(OR(Instructions!$D$149 = "", Instructions!$I$149 = "", Instructions!$L$149 = ""), "", IF($B33 = "", "", IF(Export!$H32 = "", Export!$AP32, "SEE PPSR-IC")))</f>
        <v>1615650</v>
      </c>
    </row>
    <row r="34" spans="2:5" ht="18" customHeight="1" x14ac:dyDescent="0.25">
      <c r="B34" s="68" t="s">
        <v>91</v>
      </c>
      <c r="C34" s="68" t="s">
        <v>212</v>
      </c>
      <c r="D34" s="54" t="s">
        <v>213</v>
      </c>
      <c r="E34" s="55">
        <f>IF(OR(Instructions!$D$149 = "", Instructions!$I$149 = "", Instructions!$L$149 = ""), "", IF($B34 = "", "", IF(Export!$H33 = "", Export!$AP33, "SEE PPSR-IC")))</f>
        <v>44360750</v>
      </c>
    </row>
    <row r="35" spans="2:5" ht="18" customHeight="1" x14ac:dyDescent="0.25">
      <c r="B35" s="68" t="s">
        <v>91</v>
      </c>
      <c r="C35" s="68" t="s">
        <v>215</v>
      </c>
      <c r="D35" s="54" t="s">
        <v>216</v>
      </c>
      <c r="E35" s="55">
        <f>IF(OR(Instructions!$D$149 = "", Instructions!$I$149 = "", Instructions!$L$149 = ""), "", IF($B35 = "", "", IF(Export!$H34 = "", Export!$AP34, "SEE PPSR-IC")))</f>
        <v>1702800</v>
      </c>
    </row>
    <row r="36" spans="2:5" ht="18" customHeight="1" x14ac:dyDescent="0.25">
      <c r="B36" s="68" t="s">
        <v>91</v>
      </c>
      <c r="C36" s="68" t="s">
        <v>219</v>
      </c>
      <c r="D36" s="54" t="s">
        <v>220</v>
      </c>
      <c r="E36" s="55">
        <f>IF(OR(Instructions!$D$149 = "", Instructions!$I$149 = "", Instructions!$L$149 = ""), "", IF($B36 = "", "", IF(Export!$H35 = "", Export!$AP35, "SEE PPSR-IC")))</f>
        <v>3405880</v>
      </c>
    </row>
    <row r="37" spans="2:5" ht="18" customHeight="1" x14ac:dyDescent="0.25">
      <c r="B37" s="68" t="s">
        <v>91</v>
      </c>
      <c r="C37" s="68" t="s">
        <v>222</v>
      </c>
      <c r="D37" s="54" t="s">
        <v>223</v>
      </c>
      <c r="E37" s="55">
        <f>IF(OR(Instructions!$D$149 = "", Instructions!$I$149 = "", Instructions!$L$149 = ""), "", IF($B37 = "", "", IF(Export!$H36 = "", Export!$AP36, "SEE PPSR-IC")))</f>
        <v>-7450900</v>
      </c>
    </row>
    <row r="38" spans="2:5" ht="18" customHeight="1" x14ac:dyDescent="0.25">
      <c r="B38" s="68" t="s">
        <v>91</v>
      </c>
      <c r="C38" s="68" t="s">
        <v>226</v>
      </c>
      <c r="D38" s="54" t="s">
        <v>227</v>
      </c>
      <c r="E38" s="55">
        <f>IF(OR(Instructions!$D$149 = "", Instructions!$I$149 = "", Instructions!$L$149 = ""), "", IF($B38 = "", "", IF(Export!$H37 = "", Export!$AP37, "SEE PPSR-IC")))</f>
        <v>7353450</v>
      </c>
    </row>
    <row r="39" spans="2:5" ht="18" customHeight="1" x14ac:dyDescent="0.25">
      <c r="B39" s="68" t="s">
        <v>91</v>
      </c>
      <c r="C39" s="68" t="s">
        <v>230</v>
      </c>
      <c r="D39" s="54" t="s">
        <v>231</v>
      </c>
      <c r="E39" s="55">
        <f>IF(OR(Instructions!$D$149 = "", Instructions!$I$149 = "", Instructions!$L$149 = ""), "", IF($B39 = "", "", IF(Export!$H38 = "", Export!$AP38, "SEE PPSR-IC")))</f>
        <v>328400</v>
      </c>
    </row>
    <row r="40" spans="2:5" ht="18" customHeight="1" x14ac:dyDescent="0.25">
      <c r="B40" s="68" t="s">
        <v>91</v>
      </c>
      <c r="C40" s="68" t="s">
        <v>235</v>
      </c>
      <c r="D40" s="54" t="s">
        <v>236</v>
      </c>
      <c r="E40" s="55" t="str">
        <f>IF(OR(Instructions!$D$149 = "", Instructions!$I$149 = "", Instructions!$L$149 = ""), "", IF($B40 = "", "", IF(Export!$H39 = "", Export!$AP39, "SEE PPSR-IC")))</f>
        <v>SEE PPSR-IC</v>
      </c>
    </row>
    <row r="41" spans="2:5" ht="18" customHeight="1" x14ac:dyDescent="0.25">
      <c r="B41" s="68" t="s">
        <v>91</v>
      </c>
      <c r="C41" s="68" t="s">
        <v>240</v>
      </c>
      <c r="D41" s="54" t="s">
        <v>241</v>
      </c>
      <c r="E41" s="55">
        <f>IF(OR(Instructions!$D$149 = "", Instructions!$I$149 = "", Instructions!$L$149 = ""), "", IF($B41 = "", "", IF(Export!$H40 = "", Export!$AP40, "SEE PPSR-IC")))</f>
        <v>6648600</v>
      </c>
    </row>
    <row r="42" spans="2:5" ht="18" customHeight="1" x14ac:dyDescent="0.25">
      <c r="B42" s="68" t="s">
        <v>91</v>
      </c>
      <c r="C42" s="68" t="s">
        <v>243</v>
      </c>
      <c r="D42" s="54" t="s">
        <v>244</v>
      </c>
      <c r="E42" s="55" t="str">
        <f>IF(OR(Instructions!$D$149 = "", Instructions!$I$149 = "", Instructions!$L$149 = ""), "", IF($B42 = "", "", IF(Export!$H41 = "", Export!$AP41, "SEE PPSR-IC")))</f>
        <v>SEE PPSR-IC</v>
      </c>
    </row>
    <row r="43" spans="2:5" ht="18" customHeight="1" x14ac:dyDescent="0.25">
      <c r="B43" s="68" t="s">
        <v>91</v>
      </c>
      <c r="C43" s="68" t="s">
        <v>251</v>
      </c>
      <c r="D43" s="54" t="s">
        <v>252</v>
      </c>
      <c r="E43" s="55" t="str">
        <f>IF(OR(Instructions!$D$149 = "", Instructions!$I$149 = "", Instructions!$L$149 = ""), "", IF($B43 = "", "", IF(Export!$H42 = "", Export!$AP42, "SEE PPSR-IC")))</f>
        <v>SEE PPSR-IC</v>
      </c>
    </row>
    <row r="44" spans="2:5" ht="18" customHeight="1" x14ac:dyDescent="0.25">
      <c r="B44" s="68" t="s">
        <v>91</v>
      </c>
      <c r="C44" s="68" t="s">
        <v>256</v>
      </c>
      <c r="D44" s="54" t="s">
        <v>257</v>
      </c>
      <c r="E44" s="55" t="str">
        <f>IF(OR(Instructions!$D$149 = "", Instructions!$I$149 = "", Instructions!$L$149 = ""), "", IF($B44 = "", "", IF(Export!$H43 = "", Export!$AP43, "SEE PPSR-IC")))</f>
        <v>SEE PPSR-IC</v>
      </c>
    </row>
    <row r="45" spans="2:5" ht="18" customHeight="1" x14ac:dyDescent="0.25">
      <c r="B45" s="68" t="s">
        <v>91</v>
      </c>
      <c r="C45" s="68" t="s">
        <v>261</v>
      </c>
      <c r="D45" s="54" t="s">
        <v>262</v>
      </c>
      <c r="E45" s="55" t="str">
        <f>IF(OR(Instructions!$D$149 = "", Instructions!$I$149 = "", Instructions!$L$149 = ""), "", IF($B45 = "", "", IF(Export!$H44 = "", Export!$AP44, "SEE PPSR-IC")))</f>
        <v>SEE PPSR-IC</v>
      </c>
    </row>
    <row r="46" spans="2:5" ht="18" customHeight="1" x14ac:dyDescent="0.25">
      <c r="B46" s="68" t="s">
        <v>91</v>
      </c>
      <c r="C46" s="68" t="s">
        <v>263</v>
      </c>
      <c r="D46" s="54" t="s">
        <v>264</v>
      </c>
      <c r="E46" s="55" t="str">
        <f>IF(OR(Instructions!$D$149 = "", Instructions!$I$149 = "", Instructions!$L$149 = ""), "", IF($B46 = "", "", IF(Export!$H45 = "", Export!$AP45, "SEE PPSR-IC")))</f>
        <v>SEE PPSR-IC</v>
      </c>
    </row>
    <row r="47" spans="2:5" ht="18" customHeight="1" x14ac:dyDescent="0.25">
      <c r="B47" s="68" t="s">
        <v>91</v>
      </c>
      <c r="C47" s="68" t="s">
        <v>268</v>
      </c>
      <c r="D47" s="54" t="s">
        <v>269</v>
      </c>
      <c r="E47" s="55" t="str">
        <f>IF(OR(Instructions!$D$149 = "", Instructions!$I$149 = "", Instructions!$L$149 = ""), "", IF($B47 = "", "", IF(Export!$H46 = "", Export!$AP46, "SEE PPSR-IC")))</f>
        <v>SEE PPSR-IC</v>
      </c>
    </row>
    <row r="48" spans="2:5" ht="18" customHeight="1" x14ac:dyDescent="0.25">
      <c r="B48" s="68" t="s">
        <v>91</v>
      </c>
      <c r="C48" s="68" t="s">
        <v>270</v>
      </c>
      <c r="D48" s="54" t="s">
        <v>271</v>
      </c>
      <c r="E48" s="55">
        <f>IF(OR(Instructions!$D$149 = "", Instructions!$I$149 = "", Instructions!$L$149 = ""), "", IF($B48 = "", "", IF(Export!$H47 = "", Export!$AP47, "SEE PPSR-IC")))</f>
        <v>90487580</v>
      </c>
    </row>
    <row r="49" spans="2:5" ht="18" customHeight="1" x14ac:dyDescent="0.25">
      <c r="B49" s="68" t="s">
        <v>91</v>
      </c>
      <c r="C49" s="68" t="s">
        <v>273</v>
      </c>
      <c r="D49" s="54" t="s">
        <v>274</v>
      </c>
      <c r="E49" s="55">
        <f>IF(OR(Instructions!$D$149 = "", Instructions!$I$149 = "", Instructions!$L$149 = ""), "", IF($B49 = "", "", IF(Export!$H48 = "", Export!$AP48, "SEE PPSR-IC")))</f>
        <v>-161100</v>
      </c>
    </row>
    <row r="50" spans="2:5" ht="18" customHeight="1" x14ac:dyDescent="0.25">
      <c r="B50" s="68" t="s">
        <v>91</v>
      </c>
      <c r="C50" s="68" t="s">
        <v>275</v>
      </c>
      <c r="D50" s="54" t="s">
        <v>276</v>
      </c>
      <c r="E50" s="55">
        <f>IF(OR(Instructions!$D$149 = "", Instructions!$I$149 = "", Instructions!$L$149 = ""), "", IF($B50 = "", "", IF(Export!$H49 = "", Export!$AP49, "SEE PPSR-IC")))</f>
        <v>15735643</v>
      </c>
    </row>
    <row r="51" spans="2:5" ht="18" customHeight="1" x14ac:dyDescent="0.25">
      <c r="B51" s="68" t="s">
        <v>91</v>
      </c>
      <c r="C51" s="68" t="s">
        <v>277</v>
      </c>
      <c r="D51" s="54" t="s">
        <v>278</v>
      </c>
      <c r="E51" s="55" t="str">
        <f>IF(OR(Instructions!$D$149 = "", Instructions!$I$149 = "", Instructions!$L$149 = ""), "", IF($B51 = "", "", IF(Export!$H50 = "", Export!$AP50, "SEE PPSR-IC")))</f>
        <v>SEE PPSR-IC</v>
      </c>
    </row>
    <row r="52" spans="2:5" ht="18" customHeight="1" x14ac:dyDescent="0.25">
      <c r="B52" s="68" t="s">
        <v>91</v>
      </c>
      <c r="C52" s="68" t="s">
        <v>279</v>
      </c>
      <c r="D52" s="54" t="s">
        <v>280</v>
      </c>
      <c r="E52" s="55" t="str">
        <f>IF(OR(Instructions!$D$149 = "", Instructions!$I$149 = "", Instructions!$L$149 = ""), "", IF($B52 = "", "", IF(Export!$H51 = "", Export!$AP51, "SEE PPSR-IC")))</f>
        <v>SEE PPSR-IC</v>
      </c>
    </row>
    <row r="53" spans="2:5" ht="18" customHeight="1" x14ac:dyDescent="0.25">
      <c r="B53" s="68" t="s">
        <v>91</v>
      </c>
      <c r="C53" s="68" t="s">
        <v>281</v>
      </c>
      <c r="D53" s="54" t="s">
        <v>282</v>
      </c>
      <c r="E53" s="55">
        <f>IF(OR(Instructions!$D$149 = "", Instructions!$I$149 = "", Instructions!$L$149 = ""), "", IF($B53 = "", "", IF(Export!$H52 = "", Export!$AP52, "SEE PPSR-IC")))</f>
        <v>7679870</v>
      </c>
    </row>
    <row r="54" spans="2:5" ht="18" customHeight="1" x14ac:dyDescent="0.25">
      <c r="B54" s="68" t="s">
        <v>91</v>
      </c>
      <c r="C54" s="68" t="s">
        <v>283</v>
      </c>
      <c r="D54" s="54" t="s">
        <v>284</v>
      </c>
      <c r="E54" s="55" t="str">
        <f>IF(OR(Instructions!$D$149 = "", Instructions!$I$149 = "", Instructions!$L$149 = ""), "", IF($B54 = "", "", IF(Export!$H53 = "", Export!$AP53, "SEE PPSR-IC")))</f>
        <v>SEE PPSR-IC</v>
      </c>
    </row>
    <row r="55" spans="2:5" ht="18" customHeight="1" x14ac:dyDescent="0.25">
      <c r="B55" s="68" t="s">
        <v>91</v>
      </c>
      <c r="C55" s="68" t="s">
        <v>285</v>
      </c>
      <c r="D55" s="54" t="s">
        <v>286</v>
      </c>
      <c r="E55" s="55" t="str">
        <f>IF(OR(Instructions!$D$149 = "", Instructions!$I$149 = "", Instructions!$L$149 = ""), "", IF($B55 = "", "", IF(Export!$H54 = "", Export!$AP54, "SEE PPSR-IC")))</f>
        <v>SEE PPSR-IC</v>
      </c>
    </row>
    <row r="56" spans="2:5" ht="18" customHeight="1" x14ac:dyDescent="0.25">
      <c r="B56" s="68" t="s">
        <v>91</v>
      </c>
      <c r="C56" s="68" t="s">
        <v>287</v>
      </c>
      <c r="D56" s="54" t="s">
        <v>288</v>
      </c>
      <c r="E56" s="55" t="str">
        <f>IF(OR(Instructions!$D$149 = "", Instructions!$I$149 = "", Instructions!$L$149 = ""), "", IF($B56 = "", "", IF(Export!$H55 = "", Export!$AP55, "SEE PPSR-IC")))</f>
        <v>SEE PPSR-IC</v>
      </c>
    </row>
    <row r="57" spans="2:5" ht="18" customHeight="1" x14ac:dyDescent="0.25">
      <c r="B57" s="68" t="s">
        <v>91</v>
      </c>
      <c r="C57" s="68" t="s">
        <v>289</v>
      </c>
      <c r="D57" s="54" t="s">
        <v>290</v>
      </c>
      <c r="E57" s="55" t="str">
        <f>IF(OR(Instructions!$D$149 = "", Instructions!$I$149 = "", Instructions!$L$149 = ""), "", IF($B57 = "", "", IF(Export!$H56 = "", Export!$AP56, "SEE PPSR-IC")))</f>
        <v>SEE PPSR-IC</v>
      </c>
    </row>
    <row r="58" spans="2:5" ht="18" customHeight="1" x14ac:dyDescent="0.25">
      <c r="B58" s="68" t="s">
        <v>91</v>
      </c>
      <c r="C58" s="68" t="s">
        <v>291</v>
      </c>
      <c r="D58" s="54" t="s">
        <v>292</v>
      </c>
      <c r="E58" s="55">
        <f>IF(OR(Instructions!$D$149 = "", Instructions!$I$149 = "", Instructions!$L$149 = ""), "", IF($B58 = "", "", IF(Export!$H57 = "", Export!$AP57, "SEE PPSR-IC")))</f>
        <v>9989900</v>
      </c>
    </row>
    <row r="59" spans="2:5" ht="18" customHeight="1" x14ac:dyDescent="0.25">
      <c r="B59" s="68" t="s">
        <v>91</v>
      </c>
      <c r="C59" s="68" t="s">
        <v>293</v>
      </c>
      <c r="D59" s="54" t="s">
        <v>294</v>
      </c>
      <c r="E59" s="55">
        <f>IF(OR(Instructions!$D$149 = "", Instructions!$I$149 = "", Instructions!$L$149 = ""), "", IF($B59 = "", "", IF(Export!$H58 = "", Export!$AP58, "SEE PPSR-IC")))</f>
        <v>926100</v>
      </c>
    </row>
    <row r="60" spans="2:5" ht="18" customHeight="1" x14ac:dyDescent="0.25">
      <c r="B60" s="68" t="s">
        <v>91</v>
      </c>
      <c r="C60" s="68" t="s">
        <v>295</v>
      </c>
      <c r="D60" s="54" t="s">
        <v>296</v>
      </c>
      <c r="E60" s="55" t="str">
        <f>IF(OR(Instructions!$D$149 = "", Instructions!$I$149 = "", Instructions!$L$149 = ""), "", IF($B60 = "", "", IF(Export!$H59 = "", Export!$AP59, "SEE PPSR-IC")))</f>
        <v>SEE PPSR-IC</v>
      </c>
    </row>
    <row r="61" spans="2:5" ht="18" customHeight="1" x14ac:dyDescent="0.25">
      <c r="B61" s="68" t="s">
        <v>91</v>
      </c>
      <c r="C61" s="68" t="s">
        <v>300</v>
      </c>
      <c r="D61" s="54" t="s">
        <v>301</v>
      </c>
      <c r="E61" s="55" t="str">
        <f>IF(OR(Instructions!$D$149 = "", Instructions!$I$149 = "", Instructions!$L$149 = ""), "", IF($B61 = "", "", IF(Export!$H60 = "", Export!$AP60, "SEE PPSR-IC")))</f>
        <v>SEE PPSR-IC</v>
      </c>
    </row>
    <row r="62" spans="2:5" ht="18" customHeight="1" x14ac:dyDescent="0.25">
      <c r="B62" s="68" t="s">
        <v>91</v>
      </c>
      <c r="C62" s="68" t="s">
        <v>246</v>
      </c>
      <c r="D62" s="54" t="s">
        <v>303</v>
      </c>
      <c r="E62" s="55" t="str">
        <f>IF(OR(Instructions!$D$149 = "", Instructions!$I$149 = "", Instructions!$L$149 = ""), "", IF($B62 = "", "", IF(Export!$H61 = "", Export!$AP61, "SEE PPSR-IC")))</f>
        <v>SEE PPSR-IC</v>
      </c>
    </row>
    <row r="63" spans="2:5" ht="18" customHeight="1" x14ac:dyDescent="0.25">
      <c r="B63" s="68" t="s">
        <v>91</v>
      </c>
      <c r="C63" s="68" t="s">
        <v>253</v>
      </c>
      <c r="D63" s="54" t="s">
        <v>306</v>
      </c>
      <c r="E63" s="55" t="str">
        <f>IF(OR(Instructions!$D$149 = "", Instructions!$I$149 = "", Instructions!$L$149 = ""), "", IF($B63 = "", "", IF(Export!$H62 = "", Export!$AP62, "SEE PPSR-IC")))</f>
        <v>SEE PPSR-IC</v>
      </c>
    </row>
    <row r="64" spans="2:5" ht="18" customHeight="1" x14ac:dyDescent="0.25">
      <c r="B64" s="68" t="s">
        <v>91</v>
      </c>
      <c r="C64" s="68" t="s">
        <v>258</v>
      </c>
      <c r="D64" s="54" t="s">
        <v>307</v>
      </c>
      <c r="E64" s="55" t="str">
        <f>IF(OR(Instructions!$D$149 = "", Instructions!$I$149 = "", Instructions!$L$149 = ""), "", IF($B64 = "", "", IF(Export!$H63 = "", Export!$AP63, "SEE PPSR-IC")))</f>
        <v>SEE PPSR-IC</v>
      </c>
    </row>
    <row r="65" spans="2:5" ht="18" customHeight="1" x14ac:dyDescent="0.25">
      <c r="B65" s="68" t="s">
        <v>91</v>
      </c>
      <c r="C65" s="68" t="s">
        <v>265</v>
      </c>
      <c r="D65" s="54" t="s">
        <v>308</v>
      </c>
      <c r="E65" s="55" t="str">
        <f>IF(OR(Instructions!$D$149 = "", Instructions!$I$149 = "", Instructions!$L$149 = ""), "", IF($B65 = "", "", IF(Export!$H64 = "", Export!$AP64, "SEE PPSR-IC")))</f>
        <v>SEE PPSR-IC</v>
      </c>
    </row>
    <row r="66" spans="2:5" ht="18" customHeight="1" x14ac:dyDescent="0.25">
      <c r="B66" s="68" t="s">
        <v>91</v>
      </c>
      <c r="C66" s="68" t="s">
        <v>272</v>
      </c>
      <c r="D66" s="54" t="s">
        <v>309</v>
      </c>
      <c r="E66" s="55" t="str">
        <f>IF(OR(Instructions!$D$149 = "", Instructions!$I$149 = "", Instructions!$L$149 = ""), "", IF($B66 = "", "", IF(Export!$H65 = "", Export!$AP65, "SEE PPSR-IC")))</f>
        <v>SEE PPSR-IC</v>
      </c>
    </row>
    <row r="67" spans="2:5" ht="18" customHeight="1" x14ac:dyDescent="0.25">
      <c r="B67" s="68" t="s">
        <v>91</v>
      </c>
      <c r="C67" s="68" t="s">
        <v>297</v>
      </c>
      <c r="D67" s="54" t="s">
        <v>310</v>
      </c>
      <c r="E67" s="55" t="str">
        <f>IF(OR(Instructions!$D$149 = "", Instructions!$I$149 = "", Instructions!$L$149 = ""), "", IF($B67 = "", "", IF(Export!$H66 = "", Export!$AP66, "SEE PPSR-IC")))</f>
        <v>SEE PPSR-IC</v>
      </c>
    </row>
    <row r="68" spans="2:5" ht="18" customHeight="1" x14ac:dyDescent="0.25">
      <c r="B68" s="68" t="s">
        <v>91</v>
      </c>
      <c r="C68" s="68" t="s">
        <v>302</v>
      </c>
      <c r="D68" s="54" t="s">
        <v>311</v>
      </c>
      <c r="E68" s="55" t="str">
        <f>IF(OR(Instructions!$D$149 = "", Instructions!$I$149 = "", Instructions!$L$149 = ""), "", IF($B68 = "", "", IF(Export!$H67 = "", Export!$AP67, "SEE PPSR-IC")))</f>
        <v>SEE PPSR-IC</v>
      </c>
    </row>
    <row r="69" spans="2:5" ht="18" customHeight="1" x14ac:dyDescent="0.25">
      <c r="B69" s="68" t="s">
        <v>91</v>
      </c>
      <c r="C69" s="68" t="s">
        <v>312</v>
      </c>
      <c r="D69" s="54" t="s">
        <v>313</v>
      </c>
      <c r="E69" s="55" t="str">
        <f>IF(OR(Instructions!$D$149 = "", Instructions!$I$149 = "", Instructions!$L$149 = ""), "", IF($B69 = "", "", IF(Export!$H68 = "", Export!$AP68, "SEE PPSR-IC")))</f>
        <v>SEE PPSR-IC</v>
      </c>
    </row>
    <row r="70" spans="2:5" ht="18" customHeight="1" x14ac:dyDescent="0.25">
      <c r="B70" s="68" t="s">
        <v>91</v>
      </c>
      <c r="C70" s="68" t="s">
        <v>316</v>
      </c>
      <c r="D70" s="54" t="s">
        <v>317</v>
      </c>
      <c r="E70" s="55">
        <f>IF(OR(Instructions!$D$149 = "", Instructions!$I$149 = "", Instructions!$L$149 = ""), "", IF($B70 = "", "", IF(Export!$H69 = "", Export!$AP69, "SEE PPSR-IC")))</f>
        <v>44360750</v>
      </c>
    </row>
    <row r="71" spans="2:5" ht="18" customHeight="1" x14ac:dyDescent="0.25">
      <c r="B71" s="68" t="s">
        <v>91</v>
      </c>
      <c r="C71" s="68" t="s">
        <v>320</v>
      </c>
      <c r="D71" s="54" t="s">
        <v>321</v>
      </c>
      <c r="E71" s="55">
        <f>IF(OR(Instructions!$D$149 = "", Instructions!$I$149 = "", Instructions!$L$149 = ""), "", IF($B71 = "", "", IF(Export!$H70 = "", Export!$AP70, "SEE PPSR-IC")))</f>
        <v>6133800</v>
      </c>
    </row>
    <row r="72" spans="2:5" ht="18" customHeight="1" x14ac:dyDescent="0.25">
      <c r="B72" s="68" t="s">
        <v>91</v>
      </c>
      <c r="C72" s="68" t="s">
        <v>322</v>
      </c>
      <c r="D72" s="54" t="s">
        <v>323</v>
      </c>
      <c r="E72" s="55">
        <f>IF(OR(Instructions!$D$149 = "", Instructions!$I$149 = "", Instructions!$L$149 = ""), "", IF($B72 = "", "", IF(Export!$H71 = "", Export!$AP71, "SEE PPSR-IC")))</f>
        <v>-7039100</v>
      </c>
    </row>
    <row r="73" spans="2:5" ht="18" customHeight="1" x14ac:dyDescent="0.25">
      <c r="B73" s="68" t="s">
        <v>91</v>
      </c>
      <c r="C73" s="68" t="s">
        <v>324</v>
      </c>
      <c r="D73" s="54" t="s">
        <v>325</v>
      </c>
      <c r="E73" s="55">
        <f>IF(OR(Instructions!$D$149 = "", Instructions!$I$149 = "", Instructions!$L$149 = ""), "", IF($B73 = "", "", IF(Export!$H72 = "", Export!$AP72, "SEE PPSR-IC")))</f>
        <v>2619100</v>
      </c>
    </row>
    <row r="74" spans="2:5" ht="18" customHeight="1" x14ac:dyDescent="0.25">
      <c r="B74" s="68" t="s">
        <v>91</v>
      </c>
      <c r="C74" s="68" t="s">
        <v>326</v>
      </c>
      <c r="D74" s="54" t="s">
        <v>327</v>
      </c>
      <c r="E74" s="55">
        <f>IF(OR(Instructions!$D$149 = "", Instructions!$I$149 = "", Instructions!$L$149 = ""), "", IF($B74 = "", "", IF(Export!$H73 = "", Export!$AP73, "SEE PPSR-IC")))</f>
        <v>-13751950</v>
      </c>
    </row>
    <row r="75" spans="2:5" ht="18" customHeight="1" x14ac:dyDescent="0.25">
      <c r="B75" s="68" t="s">
        <v>91</v>
      </c>
      <c r="C75" s="68" t="s">
        <v>328</v>
      </c>
      <c r="D75" s="54" t="s">
        <v>329</v>
      </c>
      <c r="E75" s="55" t="str">
        <f>IF(OR(Instructions!$D$149 = "", Instructions!$I$149 = "", Instructions!$L$149 = ""), "", IF($B75 = "", "", IF(Export!$H74 = "", Export!$AP74, "SEE PPSR-IC")))</f>
        <v>SEE PPSR-IC</v>
      </c>
    </row>
    <row r="76" spans="2:5" ht="18" customHeight="1" x14ac:dyDescent="0.25">
      <c r="B76" s="68" t="s">
        <v>91</v>
      </c>
      <c r="C76" s="68" t="s">
        <v>331</v>
      </c>
      <c r="D76" s="54" t="s">
        <v>332</v>
      </c>
      <c r="E76" s="55">
        <f>IF(OR(Instructions!$D$149 = "", Instructions!$I$149 = "", Instructions!$L$149 = ""), "", IF($B76 = "", "", IF(Export!$H75 = "", Export!$AP75, "SEE PPSR-IC")))</f>
        <v>43074000</v>
      </c>
    </row>
    <row r="77" spans="2:5" ht="18" customHeight="1" x14ac:dyDescent="0.25">
      <c r="B77" s="68" t="s">
        <v>91</v>
      </c>
      <c r="C77" s="68" t="s">
        <v>333</v>
      </c>
      <c r="D77" s="54" t="s">
        <v>334</v>
      </c>
      <c r="E77" s="55">
        <f>IF(OR(Instructions!$D$149 = "", Instructions!$I$149 = "", Instructions!$L$149 = ""), "", IF($B77 = "", "", IF(Export!$H76 = "", Export!$AP76, "SEE PPSR-IC")))</f>
        <v>10794302</v>
      </c>
    </row>
    <row r="78" spans="2:5" ht="18" customHeight="1" x14ac:dyDescent="0.25">
      <c r="B78" s="68" t="s">
        <v>91</v>
      </c>
      <c r="C78" s="68" t="s">
        <v>335</v>
      </c>
      <c r="D78" s="54" t="s">
        <v>336</v>
      </c>
      <c r="E78" s="55">
        <f>IF(OR(Instructions!$D$149 = "", Instructions!$I$149 = "", Instructions!$L$149 = ""), "", IF($B78 = "", "", IF(Export!$H77 = "", Export!$AP77, "SEE PPSR-IC")))</f>
        <v>95046900</v>
      </c>
    </row>
    <row r="79" spans="2:5" ht="18" customHeight="1" x14ac:dyDescent="0.25">
      <c r="B79" s="68"/>
      <c r="C79" s="68"/>
      <c r="D79" s="54"/>
      <c r="E79" s="55" t="str">
        <f>IF(OR(Instructions!$D$149 = "", Instructions!$I$149 = "", Instructions!$L$149 = ""), "", IF($B79 = "", "", IF(Export!$H78 = "", Export!$AP78, "SEE PPSR-IC")))</f>
        <v/>
      </c>
    </row>
    <row r="80" spans="2:5" ht="18" hidden="1" customHeight="1" x14ac:dyDescent="0.25">
      <c r="B80" s="68"/>
      <c r="C80" s="68"/>
      <c r="D80" s="54"/>
      <c r="E80" s="55"/>
    </row>
    <row r="81" spans="2:5" ht="18" hidden="1" customHeight="1" x14ac:dyDescent="0.25">
      <c r="B81" s="68"/>
      <c r="C81" s="68"/>
      <c r="D81" s="54"/>
      <c r="E81" s="55"/>
    </row>
    <row r="82" spans="2:5" ht="18" hidden="1" customHeight="1" x14ac:dyDescent="0.25">
      <c r="B82" s="68"/>
      <c r="C82" s="68"/>
      <c r="D82" s="54"/>
      <c r="E82" s="55"/>
    </row>
    <row r="83" spans="2:5" ht="18" hidden="1" customHeight="1" x14ac:dyDescent="0.25">
      <c r="B83" s="68"/>
      <c r="C83" s="68"/>
      <c r="D83" s="54"/>
      <c r="E83" s="55"/>
    </row>
    <row r="84" spans="2:5" ht="18" hidden="1" customHeight="1" x14ac:dyDescent="0.25">
      <c r="B84" s="68"/>
      <c r="C84" s="68"/>
      <c r="D84" s="54"/>
      <c r="E84" s="55"/>
    </row>
    <row r="85" spans="2:5" ht="18" hidden="1" customHeight="1" x14ac:dyDescent="0.25">
      <c r="B85" s="68"/>
      <c r="C85" s="68"/>
      <c r="D85" s="54"/>
      <c r="E85" s="55"/>
    </row>
    <row r="86" spans="2:5" ht="18" hidden="1" customHeight="1" x14ac:dyDescent="0.25">
      <c r="B86" s="68"/>
      <c r="C86" s="68"/>
      <c r="D86" s="54"/>
      <c r="E86" s="55"/>
    </row>
    <row r="87" spans="2:5" ht="18" hidden="1" customHeight="1" x14ac:dyDescent="0.25">
      <c r="B87" s="68"/>
      <c r="C87" s="68"/>
      <c r="D87" s="54"/>
      <c r="E87" s="55"/>
    </row>
    <row r="88" spans="2:5" ht="18" hidden="1" customHeight="1" x14ac:dyDescent="0.25">
      <c r="B88" s="68"/>
      <c r="C88" s="68"/>
      <c r="D88" s="54"/>
      <c r="E88" s="55"/>
    </row>
    <row r="89" spans="2:5" ht="18" hidden="1" customHeight="1" x14ac:dyDescent="0.25">
      <c r="B89" s="68"/>
      <c r="C89" s="68"/>
      <c r="D89" s="54"/>
      <c r="E89" s="55"/>
    </row>
    <row r="90" spans="2:5" ht="18" hidden="1" customHeight="1" x14ac:dyDescent="0.25">
      <c r="B90" s="68"/>
      <c r="C90" s="68"/>
      <c r="D90" s="54"/>
      <c r="E90" s="55"/>
    </row>
    <row r="91" spans="2:5" ht="18" hidden="1" customHeight="1" x14ac:dyDescent="0.25">
      <c r="B91" s="68"/>
      <c r="C91" s="68"/>
      <c r="D91" s="54"/>
      <c r="E91" s="55"/>
    </row>
    <row r="92" spans="2:5" ht="18" hidden="1" customHeight="1" x14ac:dyDescent="0.25">
      <c r="B92" s="68"/>
      <c r="C92" s="68"/>
      <c r="D92" s="54"/>
      <c r="E92" s="55"/>
    </row>
    <row r="93" spans="2:5" ht="18" hidden="1" customHeight="1" x14ac:dyDescent="0.25">
      <c r="B93" s="68"/>
      <c r="C93" s="68"/>
      <c r="D93" s="54"/>
      <c r="E93" s="55"/>
    </row>
    <row r="94" spans="2:5" ht="18" hidden="1" customHeight="1" x14ac:dyDescent="0.25">
      <c r="B94" s="68"/>
      <c r="C94" s="68"/>
      <c r="D94" s="54"/>
      <c r="E94" s="55"/>
    </row>
    <row r="95" spans="2:5" ht="18" hidden="1" customHeight="1" x14ac:dyDescent="0.25">
      <c r="B95" s="68"/>
      <c r="C95" s="68"/>
      <c r="D95" s="54"/>
      <c r="E95" s="55"/>
    </row>
    <row r="96" spans="2:5" ht="18" hidden="1" customHeight="1" x14ac:dyDescent="0.25">
      <c r="B96" s="68"/>
      <c r="C96" s="68"/>
      <c r="D96" s="54"/>
      <c r="E96" s="55"/>
    </row>
    <row r="97" spans="2:5" ht="18" hidden="1" customHeight="1" x14ac:dyDescent="0.25">
      <c r="B97" s="68"/>
      <c r="C97" s="68"/>
      <c r="D97" s="54"/>
      <c r="E97" s="55"/>
    </row>
    <row r="98" spans="2:5" ht="18" hidden="1" customHeight="1" x14ac:dyDescent="0.25">
      <c r="B98" s="68"/>
      <c r="C98" s="68"/>
      <c r="D98" s="54"/>
      <c r="E98" s="55"/>
    </row>
    <row r="99" spans="2:5" ht="18" hidden="1" customHeight="1" x14ac:dyDescent="0.25">
      <c r="B99" s="68"/>
      <c r="C99" s="68"/>
      <c r="D99" s="54"/>
      <c r="E99" s="55"/>
    </row>
    <row r="100" spans="2:5" ht="18" hidden="1" customHeight="1" x14ac:dyDescent="0.25">
      <c r="B100" s="68"/>
      <c r="C100" s="68"/>
      <c r="D100" s="54"/>
      <c r="E100" s="55"/>
    </row>
    <row r="101" spans="2:5" ht="18" hidden="1" customHeight="1" x14ac:dyDescent="0.25">
      <c r="B101" s="68"/>
      <c r="C101" s="68"/>
      <c r="D101" s="54"/>
      <c r="E101" s="55"/>
    </row>
    <row r="102" spans="2:5" ht="18" hidden="1" customHeight="1" x14ac:dyDescent="0.25">
      <c r="B102" s="68"/>
      <c r="C102" s="68"/>
      <c r="D102" s="54"/>
      <c r="E102" s="55"/>
    </row>
    <row r="103" spans="2:5" ht="18" hidden="1" customHeight="1" x14ac:dyDescent="0.25">
      <c r="B103" s="68"/>
      <c r="C103" s="68"/>
      <c r="D103" s="54"/>
      <c r="E103" s="55"/>
    </row>
    <row r="104" spans="2:5" ht="18" hidden="1" customHeight="1" x14ac:dyDescent="0.25">
      <c r="B104" s="68"/>
      <c r="C104" s="68"/>
      <c r="D104" s="54"/>
      <c r="E104" s="55"/>
    </row>
    <row r="105" spans="2:5" ht="18" hidden="1" customHeight="1" x14ac:dyDescent="0.25">
      <c r="B105" s="68"/>
      <c r="C105" s="68"/>
      <c r="D105" s="54"/>
      <c r="E105" s="55"/>
    </row>
    <row r="106" spans="2:5" ht="18" hidden="1" customHeight="1" x14ac:dyDescent="0.25">
      <c r="B106" s="68"/>
      <c r="C106" s="68"/>
      <c r="D106" s="54"/>
      <c r="E106" s="55"/>
    </row>
    <row r="107" spans="2:5" ht="18" hidden="1" customHeight="1" x14ac:dyDescent="0.25">
      <c r="B107" s="68"/>
      <c r="C107" s="68"/>
      <c r="D107" s="54"/>
      <c r="E107" s="55"/>
    </row>
    <row r="108" spans="2:5" ht="18" hidden="1" customHeight="1" x14ac:dyDescent="0.25">
      <c r="B108" s="68"/>
      <c r="C108" s="68"/>
      <c r="D108" s="54"/>
      <c r="E108" s="55"/>
    </row>
    <row r="109" spans="2:5" ht="18" hidden="1" customHeight="1" x14ac:dyDescent="0.25">
      <c r="B109" s="68"/>
      <c r="C109" s="68"/>
      <c r="D109" s="54"/>
      <c r="E109" s="55"/>
    </row>
    <row r="110" spans="2:5" ht="18" hidden="1" customHeight="1" x14ac:dyDescent="0.25">
      <c r="B110" s="68"/>
      <c r="C110" s="68"/>
      <c r="D110" s="54"/>
      <c r="E110" s="55"/>
    </row>
    <row r="111" spans="2:5" ht="18" hidden="1" customHeight="1" x14ac:dyDescent="0.25">
      <c r="B111" s="68"/>
      <c r="C111" s="68"/>
      <c r="D111" s="54"/>
      <c r="E111" s="55"/>
    </row>
    <row r="112" spans="2:5" ht="18" hidden="1" customHeight="1" x14ac:dyDescent="0.25">
      <c r="B112" s="68"/>
      <c r="C112" s="68"/>
      <c r="D112" s="54"/>
      <c r="E112" s="55"/>
    </row>
    <row r="113" spans="2:5" ht="18" hidden="1" customHeight="1" x14ac:dyDescent="0.25">
      <c r="B113" s="68"/>
      <c r="C113" s="68"/>
      <c r="D113" s="54"/>
      <c r="E113" s="55"/>
    </row>
    <row r="114" spans="2:5" ht="18" hidden="1" customHeight="1" x14ac:dyDescent="0.25">
      <c r="B114" s="68"/>
      <c r="C114" s="68"/>
      <c r="D114" s="54"/>
      <c r="E114" s="55"/>
    </row>
    <row r="115" spans="2:5" ht="18" hidden="1" customHeight="1" x14ac:dyDescent="0.25">
      <c r="B115" s="68"/>
      <c r="C115" s="68"/>
      <c r="D115" s="54"/>
      <c r="E115" s="55"/>
    </row>
    <row r="116" spans="2:5" ht="18" hidden="1" customHeight="1" x14ac:dyDescent="0.25">
      <c r="B116" s="68"/>
      <c r="C116" s="68"/>
      <c r="D116" s="54"/>
      <c r="E116" s="55"/>
    </row>
    <row r="117" spans="2:5" ht="18" hidden="1" customHeight="1" x14ac:dyDescent="0.25">
      <c r="B117" s="68"/>
      <c r="C117" s="68"/>
      <c r="D117" s="54"/>
      <c r="E117" s="55"/>
    </row>
    <row r="118" spans="2:5" ht="18" hidden="1" customHeight="1" x14ac:dyDescent="0.25">
      <c r="B118" s="68"/>
      <c r="C118" s="68"/>
      <c r="D118" s="54"/>
      <c r="E118" s="55"/>
    </row>
    <row r="119" spans="2:5" ht="18" hidden="1" customHeight="1" x14ac:dyDescent="0.25">
      <c r="B119" s="68"/>
      <c r="C119" s="68"/>
      <c r="D119" s="54"/>
      <c r="E119" s="55"/>
    </row>
    <row r="120" spans="2:5" ht="18" hidden="1" customHeight="1" x14ac:dyDescent="0.25">
      <c r="B120" s="68"/>
      <c r="C120" s="68"/>
      <c r="D120" s="54"/>
      <c r="E120" s="55"/>
    </row>
    <row r="121" spans="2:5" ht="18" hidden="1" customHeight="1" x14ac:dyDescent="0.25">
      <c r="B121" s="68"/>
      <c r="C121" s="68"/>
      <c r="D121" s="54"/>
      <c r="E121" s="55"/>
    </row>
    <row r="122" spans="2:5" ht="18" hidden="1" customHeight="1" x14ac:dyDescent="0.25">
      <c r="B122" s="68"/>
      <c r="C122" s="68"/>
      <c r="D122" s="54"/>
      <c r="E122" s="55"/>
    </row>
    <row r="123" spans="2:5" ht="18" hidden="1" customHeight="1" x14ac:dyDescent="0.25">
      <c r="B123" s="68"/>
      <c r="C123" s="68"/>
      <c r="D123" s="54"/>
      <c r="E123" s="55"/>
    </row>
    <row r="124" spans="2:5" ht="18" hidden="1" customHeight="1" x14ac:dyDescent="0.25">
      <c r="B124" s="68"/>
      <c r="C124" s="68"/>
      <c r="D124" s="54"/>
      <c r="E124" s="55"/>
    </row>
    <row r="125" spans="2:5" ht="18" hidden="1" customHeight="1" x14ac:dyDescent="0.25">
      <c r="B125" s="68"/>
      <c r="C125" s="68"/>
      <c r="D125" s="54"/>
      <c r="E125" s="55"/>
    </row>
    <row r="126" spans="2:5" hidden="1" x14ac:dyDescent="0.25">
      <c r="B126" s="68"/>
      <c r="C126" s="68"/>
      <c r="D126" s="54"/>
      <c r="E126" s="55"/>
    </row>
  </sheetData>
  <sheetProtection algorithmName="SHA-512" hashValue="hSsZfYDoe3Lcata1Rz91WrP4TCb75ftwCbYKi/JLEjfb4PTH1GK3Hai+gCPRWK0Mx2yX6w2CibfHpkev0mWE0g==" saltValue="sjw92xX+JJ67vETCEvF5rQ=="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48" priority="1">
      <formula>AND(ISODD(ROW($C5)), $D5 &lt;&gt; "")</formula>
    </cfRule>
    <cfRule type="expression" dxfId="47"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1" tint="0.499984740745262"/>
  </sheetPr>
  <dimension ref="A1:K44"/>
  <sheetViews>
    <sheetView zoomScaleNormal="100" workbookViewId="0">
      <pane ySplit="13" topLeftCell="A14" activePane="bottomLeft" state="frozen"/>
      <selection pane="bottomLeft" activeCell="C3" sqref="C3"/>
    </sheetView>
  </sheetViews>
  <sheetFormatPr defaultColWidth="0" defaultRowHeight="15" zeroHeight="1" x14ac:dyDescent="0.25"/>
  <cols>
    <col min="1" max="1" width="3" style="4" customWidth="1"/>
    <col min="2" max="2" width="2.85546875" style="4" customWidth="1"/>
    <col min="3" max="3" width="30" style="4" bestFit="1" customWidth="1"/>
    <col min="4" max="9" width="25.140625" style="4" customWidth="1"/>
    <col min="10" max="10" width="2.85546875" style="4" customWidth="1"/>
    <col min="11" max="11" width="3" style="4" customWidth="1"/>
    <col min="12" max="16384" width="9.28515625" style="4" hidden="1"/>
  </cols>
  <sheetData>
    <row r="1" spans="1:10" ht="15.75" customHeight="1" x14ac:dyDescent="0.25">
      <c r="A1" s="36"/>
    </row>
    <row r="2" spans="1:10" ht="15.75" thickBot="1" x14ac:dyDescent="0.3">
      <c r="B2" s="5"/>
      <c r="C2" s="178"/>
      <c r="D2" s="6"/>
      <c r="E2" s="7"/>
      <c r="F2" s="6"/>
      <c r="G2" s="6"/>
      <c r="H2" s="6"/>
      <c r="I2" s="6"/>
      <c r="J2" s="8"/>
    </row>
    <row r="3" spans="1:10" ht="23.25" x14ac:dyDescent="0.25">
      <c r="B3" s="2"/>
      <c r="C3" s="163" t="str">
        <f>IF(AND(D16=D17, D16=D18, D16=D19, E16=E17, E16=E18, E16=E19, F16=F17, F16=F18, F16=F19, G16=G17, G16=G18, G16=G19, H16=H17, H16=H18, H16=H19, I16=I17, I16=I18, I16=I19), Instructions!$A$1 &amp; " IS IN BALANCE", Instructions!$A$1 &amp; " IS NOT IN BALANCE")</f>
        <v>2023 IS IN BALANCE</v>
      </c>
      <c r="D3" s="89" t="s">
        <v>6</v>
      </c>
      <c r="E3" s="89"/>
      <c r="F3" s="89"/>
      <c r="G3" s="89"/>
      <c r="H3" s="89"/>
      <c r="I3" s="9"/>
      <c r="J3" s="10"/>
    </row>
    <row r="4" spans="1:10" ht="6" customHeight="1" x14ac:dyDescent="0.25">
      <c r="B4" s="2"/>
      <c r="C4" s="89"/>
      <c r="D4" s="89"/>
      <c r="E4" s="89"/>
      <c r="F4" s="89"/>
      <c r="G4" s="89"/>
      <c r="H4" s="89"/>
      <c r="I4" s="9"/>
      <c r="J4" s="10"/>
    </row>
    <row r="5" spans="1:10" ht="23.25" x14ac:dyDescent="0.3">
      <c r="B5" s="2"/>
      <c r="C5" s="179" t="str">
        <f>IF(AND(D23=D24, D23=D25, D23=D26, E23=E24, E23=E25, E23=E26, F23=F24, F23=F25, F23=F26, G23=G24, G23=G25, G23=G26, H23=H24, H23=H25, H23=H26, I23=I24, I23=I25, I23=I26), "2013 IS IN BALANCE", "2013 IS NOT IN BALANCE")</f>
        <v>2013 IS IN BALANCE</v>
      </c>
      <c r="D5" s="90" t="str">
        <f>'PP Values - Co|Twp|City|Vlg'!$B$4</f>
        <v>SAGINAW COUNTY</v>
      </c>
      <c r="E5" s="89"/>
      <c r="F5" s="89"/>
      <c r="G5" s="89"/>
      <c r="H5" s="89"/>
      <c r="I5" s="9"/>
      <c r="J5" s="10"/>
    </row>
    <row r="6" spans="1:10" ht="6" customHeight="1" x14ac:dyDescent="0.25">
      <c r="B6" s="2"/>
      <c r="C6" s="89"/>
      <c r="D6" s="89"/>
      <c r="E6" s="89"/>
      <c r="F6" s="89"/>
      <c r="G6" s="89"/>
      <c r="H6" s="89"/>
      <c r="I6" s="9"/>
      <c r="J6" s="10"/>
    </row>
    <row r="7" spans="1:10" ht="23.25" x14ac:dyDescent="0.25">
      <c r="B7" s="2"/>
      <c r="C7" s="179" t="str">
        <f>IF(AND(D30=D31, D30=D32, D30=D33, E30=E31, E30=E32, E30=E33, F30=F31, F30=F32, F30=F33, G30=G31, G30=G32, G30=G33, H30=H31, H30=H32, H30=H33, I30=I31, I30=I32, I30=I33), "2014 IS IN BALANCE", "2014 IS NOT IN BALANCE")</f>
        <v>2014 IS IN BALANCE</v>
      </c>
      <c r="D7" s="89"/>
      <c r="E7" s="89"/>
      <c r="F7" s="89"/>
      <c r="G7" s="89"/>
      <c r="H7" s="89"/>
      <c r="I7" s="9"/>
      <c r="J7" s="10"/>
    </row>
    <row r="8" spans="1:10" ht="6" customHeight="1" x14ac:dyDescent="0.25">
      <c r="B8" s="2"/>
      <c r="C8" s="89"/>
      <c r="D8" s="89"/>
      <c r="E8" s="89"/>
      <c r="F8" s="89"/>
      <c r="G8" s="89"/>
      <c r="H8" s="89"/>
      <c r="I8" s="9"/>
      <c r="J8" s="10"/>
    </row>
    <row r="9" spans="1:10" ht="23.25" x14ac:dyDescent="0.25">
      <c r="B9" s="2"/>
      <c r="C9" s="179" t="str">
        <f>IF(AND(D37=D38, D37=D39, D37=D40, E37=E38, E37=E39, E37=E40, F37=F38, F37=F39, F37=F40, G37=G38, G37=G39, G37=G40, H37=H38, H37=H39, H37=H40, I37=I38, I37=I39, I37=I40), "2015 IS IN BALANCE", "2015 IS NOT IN BALANCE")</f>
        <v>2015 IS IN BALANCE</v>
      </c>
      <c r="D9" s="89"/>
      <c r="E9" s="89"/>
      <c r="F9" s="89"/>
      <c r="G9" s="89"/>
      <c r="H9" s="89"/>
      <c r="I9" s="9"/>
      <c r="J9" s="10"/>
    </row>
    <row r="10" spans="1:10" ht="15" customHeight="1" x14ac:dyDescent="0.25">
      <c r="B10" s="2"/>
      <c r="C10" s="96"/>
      <c r="D10" s="95"/>
      <c r="E10" s="95"/>
      <c r="F10" s="95"/>
      <c r="G10" s="95"/>
      <c r="H10" s="95"/>
      <c r="I10" s="95"/>
      <c r="J10" s="10"/>
    </row>
    <row r="11" spans="1:10" ht="15" customHeight="1" x14ac:dyDescent="0.25">
      <c r="B11" s="2"/>
      <c r="C11" s="96"/>
      <c r="D11" s="95"/>
      <c r="E11" s="95"/>
      <c r="F11" s="95"/>
      <c r="G11" s="95"/>
      <c r="H11" s="95"/>
      <c r="I11" s="95"/>
      <c r="J11" s="10"/>
    </row>
    <row r="12" spans="1:10" ht="15" customHeight="1" x14ac:dyDescent="0.25">
      <c r="B12" s="2"/>
      <c r="C12" s="96"/>
      <c r="D12" s="95"/>
      <c r="E12" s="95"/>
      <c r="F12" s="95"/>
      <c r="G12" s="95"/>
      <c r="H12" s="95"/>
      <c r="I12" s="95"/>
      <c r="J12" s="10"/>
    </row>
    <row r="13" spans="1:10" ht="15.75" customHeight="1" x14ac:dyDescent="0.25">
      <c r="B13" s="2"/>
      <c r="C13" s="94"/>
      <c r="D13" s="94"/>
      <c r="E13" s="94"/>
      <c r="F13" s="94"/>
      <c r="G13" s="94"/>
      <c r="H13" s="94"/>
      <c r="I13" s="94"/>
      <c r="J13" s="10"/>
    </row>
    <row r="14" spans="1:10" ht="15.75" customHeight="1" x14ac:dyDescent="0.25">
      <c r="B14" s="2"/>
      <c r="C14" s="11"/>
      <c r="D14" s="168" t="s">
        <v>4</v>
      </c>
      <c r="E14" s="169"/>
      <c r="F14" s="168" t="s">
        <v>5</v>
      </c>
      <c r="G14" s="170"/>
      <c r="H14" s="169"/>
      <c r="I14" s="52"/>
      <c r="J14" s="10"/>
    </row>
    <row r="15" spans="1:10" ht="140.25" customHeight="1" x14ac:dyDescent="0.25">
      <c r="B15" s="2"/>
      <c r="C15" s="174">
        <f>Instructions!$A$1</f>
        <v>2023</v>
      </c>
      <c r="D15" s="172" t="str">
        <f>Instructions!$A$1 &amp;
CHAR(10) &amp;
"COMMERCIAL " &amp;
CHAR(10) &amp;
"PERSONAL PROPERTY " &amp;
CHAR(10) &amp;
CHAR(10) &amp;
"TAXABLE VALUE"</f>
        <v>2023
COMMERCIAL 
PERSONAL PROPERTY 
TAXABLE VALUE</v>
      </c>
      <c r="E15" s="172" t="str">
        <f>Instructions!$A$1 &amp;
CHAR(10) &amp;
"INDUSTRIAL " &amp;
CHAR(10) &amp;
"PERSONAL PROPERTY " &amp;
CHAR(10) &amp;
CHAR(10) &amp;
"TAXABLE VALUE"</f>
        <v>2023
INDUSTRIAL 
PERSONAL PROPERTY 
TAXABLE VALUE</v>
      </c>
      <c r="F15" s="172" t="str">
        <f>CHAR(10) &amp;
Instructions!$A$1 &amp;
CHAR(10) &amp;
"IFT NEW FACILITY " &amp;
CHAR(10) &amp;
"PERSONAL PROPERTY " &amp;
CHAR(10) &amp;
CHAR(10) &amp;
"ON LAND THAT IS " &amp;
CHAR(10) &amp;
"CLASSIFIED AS " &amp;
CHAR(10) &amp;
"COMMERCIAL REAL" &amp;
CHAR(10) &amp;
CHAR(10) &amp;
"1/2 TAXABLE VALUE" &amp;
CHAR(10)</f>
        <v xml:space="preserve">
2023
IFT NEW FACILITY 
PERSONAL PROPERTY 
ON LAND THAT IS 
CLASSIFIED AS 
COMMERCIAL REAL
1/2 TAXABLE VALUE
</v>
      </c>
      <c r="G15" s="172" t="str">
        <f>CHAR(10) &amp;
Instructions!$A$1 &amp;
CHAR(10) &amp;
"IFT NEW FACILITY " &amp;
CHAR(10) &amp;
"PERSONAL PROPERTY " &amp;
CHAR(10) &amp;
CHAR(10) &amp;
"ON LAND THAT IS " &amp;
CHAR(10) &amp;
"CLASSIFIED AS " &amp;
CHAR(10) &amp;
"INDUSTRIAL REAL" &amp;
CHAR(10) &amp;
CHAR(10) &amp;
"1/2 TAXABLE VALUE" &amp;
CHAR(10)</f>
        <v xml:space="preserve">
2023
IFT NEW FACILITY 
PERSONAL PROPERTY 
ON LAND THAT IS 
CLASSIFIED AS 
INDUSTRIAL REAL
1/2 TAXABLE VALUE
</v>
      </c>
      <c r="H15" s="172" t="str">
        <f>Instructions!$A$1 &amp;
CHAR(10) &amp;
"IFT REPLACEMENT/REHAB " &amp;
CHAR(10) &amp;
"PERSONAL PROPERTY " &amp;
CHAR(10) &amp;
CHAR(10) &amp;
"TAXABLE VALUE"</f>
        <v>2023
IFT REPLACEMENT/REHAB 
PERSONAL PROPERTY 
TAXABLE VALUE</v>
      </c>
      <c r="I15" s="171" t="str">
        <f>Instructions!$A$1 &amp;
CHAR(10) &amp;
CHAR(10) &amp;
"TOTAL " &amp;
CHAR(10) &amp;
"TAXABLE VALUE"</f>
        <v>2023
TOTAL 
TAXABLE VALUE</v>
      </c>
      <c r="J15" s="10"/>
    </row>
    <row r="16" spans="1:10" ht="15.75" customHeight="1" x14ac:dyDescent="0.25">
      <c r="B16" s="2"/>
      <c r="C16" s="12" t="str">
        <f>D5</f>
        <v>SAGINAW COUNTY</v>
      </c>
      <c r="D16" s="180">
        <f>SUMIFS(Export!AI:AI, Export!$F:$F, "COUNTY",Export!$G:$G,"")</f>
        <v>158561257</v>
      </c>
      <c r="E16" s="180">
        <f>SUMIFS(Export!AJ:AJ, Export!$F:$F, "COUNTY",Export!$G:$G,"")</f>
        <v>53471700</v>
      </c>
      <c r="F16" s="180">
        <f>SUMIFS(Export!AK:AK, Export!$F:$F, "COUNTY",Export!$G:$G,"")</f>
        <v>0</v>
      </c>
      <c r="G16" s="180">
        <f>SUMIFS(Export!AL:AL, Export!$F:$F, "COUNTY",Export!$G:$G,"")</f>
        <v>709250</v>
      </c>
      <c r="H16" s="180">
        <f>SUMIFS(Export!AM:AM, Export!$F:$F, "COUNTY",Export!$G:$G,"")</f>
        <v>0</v>
      </c>
      <c r="I16" s="180">
        <f>SUMIFS(Export!AN:AN, Export!$F:$F, "COUNTY",Export!$G:$G,"")</f>
        <v>212742207</v>
      </c>
      <c r="J16" s="10"/>
    </row>
    <row r="17" spans="2:10" ht="15.75" customHeight="1" x14ac:dyDescent="0.25">
      <c r="B17" s="2"/>
      <c r="C17" s="13" t="s">
        <v>85</v>
      </c>
      <c r="D17" s="181">
        <f>SUMIFS(Export!AI:AI, Export!$F:$F, "TOWNSHIP",Export!$G:$G,"") + SUMIFS(Export!AI:AI, Export!$F:$F, "CITY")</f>
        <v>158561257</v>
      </c>
      <c r="E17" s="181">
        <f>SUMIFS(Export!AJ:AJ, Export!$F:$F, "TOWNSHIP",Export!$G:$G,"") + SUMIFS(Export!AJ:AJ, Export!$F:$F, "CITY")</f>
        <v>53471700</v>
      </c>
      <c r="F17" s="181">
        <f>SUMIFS(Export!AK:AK, Export!$F:$F, "TOWNSHIP",Export!$G:$G,"") + SUMIFS(Export!AK:AK, Export!$F:$F, "CITY")</f>
        <v>0</v>
      </c>
      <c r="G17" s="181">
        <f>SUMIFS(Export!AL:AL, Export!$F:$F, "TOWNSHIP",Export!$G:$G,"") + SUMIFS(Export!AL:AL, Export!$F:$F, "CITY")</f>
        <v>709250</v>
      </c>
      <c r="H17" s="181">
        <f>SUMIFS(Export!AM:AM, Export!$F:$F, "TOWNSHIP",Export!$G:$G,"") + SUMIFS(Export!AM:AM, Export!$F:$F, "CITY")</f>
        <v>0</v>
      </c>
      <c r="I17" s="181">
        <f>SUMIFS(Export!AN:AN, Export!$F:$F, "TOWNSHIP",Export!$G:$G,"") + SUMIFS(Export!AN:AN, Export!$F:$F, "CITY")</f>
        <v>212742207</v>
      </c>
      <c r="J17" s="10"/>
    </row>
    <row r="18" spans="2:10" ht="15.75" customHeight="1" x14ac:dyDescent="0.25">
      <c r="B18" s="2"/>
      <c r="C18" s="12" t="s">
        <v>87</v>
      </c>
      <c r="D18" s="180">
        <f>SUMIFS(Export!AI:AI, Export!$F:$F, "SCHOOL DISTRICT", Export!$J:$J, "WORKSHEET 2", Export!$I:$I, "?*")</f>
        <v>158561257</v>
      </c>
      <c r="E18" s="180">
        <f>SUMIFS(Export!AJ:AJ, Export!$F:$F, "SCHOOL DISTRICT", Export!$J:$J, "WORKSHEET 2", Export!$I:$I, "?*")</f>
        <v>53471700</v>
      </c>
      <c r="F18" s="180">
        <f>SUMIFS(Export!AK:AK, Export!$F:$F, "SCHOOL DISTRICT", Export!$J:$J, "WORKSHEET 2", Export!$I:$I, "?*")</f>
        <v>0</v>
      </c>
      <c r="G18" s="180">
        <f>SUMIFS(Export!AL:AL, Export!$F:$F, "SCHOOL DISTRICT", Export!$J:$J, "WORKSHEET 2", Export!$I:$I, "?*")</f>
        <v>709250</v>
      </c>
      <c r="H18" s="180">
        <f>SUMIFS(Export!AM:AM, Export!$F:$F, "SCHOOL DISTRICT", Export!$J:$J, "WORKSHEET 2", Export!$I:$I, "?*")</f>
        <v>0</v>
      </c>
      <c r="I18" s="180">
        <f>SUMIFS(Export!AN:AN, Export!$F:$F, "SCHOOL DISTRICT", Export!$J:$J, "WORKSHEET 2", Export!$I:$I, "?*")</f>
        <v>212742207</v>
      </c>
      <c r="J18" s="10"/>
    </row>
    <row r="19" spans="2:10" ht="15.75" customHeight="1" x14ac:dyDescent="0.25">
      <c r="B19" s="2"/>
      <c r="C19" s="13" t="s">
        <v>7</v>
      </c>
      <c r="D19" s="181">
        <f>SUMIFS(Export!AI:AI, Export!$F:$F, "INTERMEDIATE SCHOOL DISTRICT", Export!$J:$J, "WORKSHEET 2")</f>
        <v>158561257</v>
      </c>
      <c r="E19" s="181">
        <f>SUMIFS(Export!AJ:AJ, Export!$F:$F, "INTERMEDIATE SCHOOL DISTRICT", Export!$J:$J, "WORKSHEET 2")</f>
        <v>53471700</v>
      </c>
      <c r="F19" s="181">
        <f>SUMIFS(Export!AK:AK, Export!$F:$F, "INTERMEDIATE SCHOOL DISTRICT", Export!$J:$J, "WORKSHEET 2")</f>
        <v>0</v>
      </c>
      <c r="G19" s="181">
        <f>SUMIFS(Export!AL:AL, Export!$F:$F, "INTERMEDIATE SCHOOL DISTRICT", Export!$J:$J, "WORKSHEET 2")</f>
        <v>709250</v>
      </c>
      <c r="H19" s="181">
        <f>SUMIFS(Export!AM:AM, Export!$F:$F, "INTERMEDIATE SCHOOL DISTRICT", Export!$J:$J, "WORKSHEET 2")</f>
        <v>0</v>
      </c>
      <c r="I19" s="181">
        <f>SUMIFS(Export!AN:AN, Export!$F:$F, "INTERMEDIATE SCHOOL DISTRICT", Export!$J:$J, "WORKSHEET 2")</f>
        <v>212742207</v>
      </c>
      <c r="J19" s="10"/>
    </row>
    <row r="20" spans="2:10" ht="15.75" customHeight="1" x14ac:dyDescent="0.25">
      <c r="B20" s="2"/>
      <c r="C20" s="94"/>
      <c r="D20" s="94"/>
      <c r="E20" s="94"/>
      <c r="F20" s="94"/>
      <c r="G20" s="94"/>
      <c r="H20" s="94"/>
      <c r="I20" s="94"/>
      <c r="J20" s="10"/>
    </row>
    <row r="21" spans="2:10" x14ac:dyDescent="0.25">
      <c r="B21" s="2"/>
      <c r="C21" s="11"/>
      <c r="D21" s="157" t="s">
        <v>4</v>
      </c>
      <c r="E21" s="155"/>
      <c r="F21" s="157" t="s">
        <v>5</v>
      </c>
      <c r="G21" s="156"/>
      <c r="H21" s="155"/>
      <c r="I21" s="52"/>
      <c r="J21" s="10"/>
    </row>
    <row r="22" spans="2:10" ht="140.25" x14ac:dyDescent="0.25">
      <c r="B22" s="2"/>
      <c r="C22" s="175">
        <v>2013</v>
      </c>
      <c r="D22" s="154" t="str">
        <f>"2013" &amp;
CHAR(10) &amp;
"COMMERCIAL " &amp;
CHAR(10) &amp;
"PERSONAL PROPERTY " &amp;
CHAR(10) &amp;
CHAR(10) &amp;
"TAXABLE VALUE"</f>
        <v>2013
COMMERCIAL 
PERSONAL PROPERTY 
TAXABLE VALUE</v>
      </c>
      <c r="E22" s="154" t="str">
        <f>"2013" &amp;
CHAR(10) &amp;
"INDUSTRIAL " &amp;
CHAR(10) &amp;
"PERSONAL PROPERTY " &amp;
CHAR(10) &amp;
CHAR(10) &amp;
"TAXABLE VALUE"</f>
        <v>2013
INDUSTRIAL 
PERSONAL PROPERTY 
TAXABLE VALUE</v>
      </c>
      <c r="F22" s="154" t="str">
        <f>CHAR(10) &amp;
"2013" &amp;
CHAR(10) &amp;
"IFT NEW FACILITY " &amp;
CHAR(10) &amp;
"PERSONAL PROPERTY " &amp;
CHAR(10) &amp;
CHAR(10) &amp;
"ON LAND THAT IS " &amp;
CHAR(10) &amp;
"CLASSIFIED AS " &amp;
CHAR(10) &amp;
"COMMERCIAL REAL" &amp;
CHAR(10) &amp;
CHAR(10) &amp;
"1/2 TAXABLE VALUE" &amp;
CHAR(10)</f>
        <v xml:space="preserve">
2013
IFT NEW FACILITY 
PERSONAL PROPERTY 
ON LAND THAT IS 
CLASSIFIED AS 
COMMERCIAL REAL
1/2 TAXABLE VALUE
</v>
      </c>
      <c r="G22" s="154" t="str">
        <f>CHAR(10) &amp;
"2013" &amp;
CHAR(10) &amp;
"IFT NEW FACILITY " &amp;
CHAR(10) &amp;
"PERSONAL PROPERTY " &amp;
CHAR(10) &amp;
CHAR(10) &amp;
"ON LAND THAT IS " &amp;
CHAR(10) &amp;
"CLASSIFIED AS " &amp;
CHAR(10) &amp;
"INDUSTRIAL REAL" &amp;
CHAR(10) &amp;
CHAR(10) &amp;
"1/2 TAXABLE VALUE" &amp;
CHAR(10)</f>
        <v xml:space="preserve">
2013
IFT NEW FACILITY 
PERSONAL PROPERTY 
ON LAND THAT IS 
CLASSIFIED AS 
INDUSTRIAL REAL
1/2 TAXABLE VALUE
</v>
      </c>
      <c r="H22" s="154" t="str">
        <f>"2013" &amp;
CHAR(10) &amp;
"IFT REPLACEMENT/REHAB " &amp;
CHAR(10) &amp;
"PERSONAL PROPERTY " &amp;
CHAR(10) &amp;
CHAR(10) &amp;
"TAXABLE VALUE"</f>
        <v>2013
IFT REPLACEMENT/REHAB 
PERSONAL PROPERTY 
TAXABLE VALUE</v>
      </c>
      <c r="I22" s="153" t="str">
        <f>"2013" &amp;
CHAR(10) &amp;
CHAR(10) &amp;
"TOTAL " &amp;
CHAR(10) &amp;
"TAXABLE VALUE"</f>
        <v>2013
TOTAL 
TAXABLE VALUE</v>
      </c>
      <c r="J22" s="10"/>
    </row>
    <row r="23" spans="2:10" x14ac:dyDescent="0.25">
      <c r="B23" s="2"/>
      <c r="C23" s="12" t="str">
        <f>D5</f>
        <v>SAGINAW COUNTY</v>
      </c>
      <c r="D23" s="180">
        <f>SUMIFS(Export!K:K, Export!$F:$F, "COUNTY",Export!$G:$G,"")</f>
        <v>190864932</v>
      </c>
      <c r="E23" s="180">
        <f>SUMIFS(Export!L:L, Export!$F:$F, "COUNTY",Export!$G:$G,"")</f>
        <v>217942850</v>
      </c>
      <c r="F23" s="180">
        <f>SUMIFS(Export!M:M, Export!$F:$F, "COUNTY",Export!$G:$G,"")</f>
        <v>146050</v>
      </c>
      <c r="G23" s="180">
        <f>SUMIFS(Export!N:N, Export!$F:$F, "COUNTY",Export!$G:$G,"")</f>
        <v>17067100</v>
      </c>
      <c r="H23" s="180">
        <f>SUMIFS(Export!O:O, Export!$F:$F, "COUNTY",Export!$G:$G,"")</f>
        <v>0</v>
      </c>
      <c r="I23" s="180">
        <f>SUMIFS(Export!P:P, Export!$F:$F, "COUNTY",Export!$G:$G,"")</f>
        <v>426020932</v>
      </c>
      <c r="J23" s="10"/>
    </row>
    <row r="24" spans="2:10" x14ac:dyDescent="0.25">
      <c r="B24" s="2"/>
      <c r="C24" s="13" t="s">
        <v>85</v>
      </c>
      <c r="D24" s="181">
        <f>SUMIFS(Export!K:K, Export!$F:$F, "TOWNSHIP",Export!$G:$G,"") + SUMIFS(Export!K:K, Export!$F:$F, "CITY")</f>
        <v>190864932</v>
      </c>
      <c r="E24" s="181">
        <f>SUMIFS(Export!L:L, Export!$F:$F, "TOWNSHIP",Export!$G:$G,"") + SUMIFS(Export!L:L, Export!$F:$F, "CITY")</f>
        <v>217942850</v>
      </c>
      <c r="F24" s="181">
        <f>SUMIFS(Export!M:M, Export!$F:$F, "TOWNSHIP",Export!$G:$G,"") + SUMIFS(Export!M:M, Export!$F:$F, "CITY")</f>
        <v>146050</v>
      </c>
      <c r="G24" s="181">
        <f>SUMIFS(Export!N:N, Export!$F:$F, "TOWNSHIP",Export!$G:$G,"") + SUMIFS(Export!N:N, Export!$F:$F, "CITY")</f>
        <v>17067100</v>
      </c>
      <c r="H24" s="181">
        <f>SUMIFS(Export!O:O, Export!$F:$F, "TOWNSHIP",Export!$G:$G,"") + SUMIFS(Export!O:O, Export!$F:$F, "CITY")</f>
        <v>0</v>
      </c>
      <c r="I24" s="181">
        <f>SUMIFS(Export!P:P, Export!$F:$F, "TOWNSHIP",Export!$G:$G,"") + SUMIFS(Export!P:P, Export!$F:$F, "CITY")</f>
        <v>426020932</v>
      </c>
      <c r="J24" s="10"/>
    </row>
    <row r="25" spans="2:10" x14ac:dyDescent="0.25">
      <c r="B25" s="2"/>
      <c r="C25" s="12" t="s">
        <v>87</v>
      </c>
      <c r="D25" s="180">
        <f>SUMIFS(Export!K:K, Export!$F:$F, "SCHOOL DISTRICT", Export!$J:$J, "WORKSHEET 2", Export!$I:$I, "?*")</f>
        <v>190864932</v>
      </c>
      <c r="E25" s="180">
        <f>SUMIFS(Export!L:L, Export!$F:$F, "SCHOOL DISTRICT", Export!$J:$J, "WORKSHEET 2", Export!$I:$I, "?*")</f>
        <v>217942850</v>
      </c>
      <c r="F25" s="180">
        <f>SUMIFS(Export!M:M, Export!$F:$F, "SCHOOL DISTRICT", Export!$J:$J, "WORKSHEET 2", Export!$I:$I, "?*")</f>
        <v>146050</v>
      </c>
      <c r="G25" s="180">
        <f>SUMIFS(Export!N:N, Export!$F:$F, "SCHOOL DISTRICT", Export!$J:$J, "WORKSHEET 2", Export!$I:$I, "?*")</f>
        <v>17067100</v>
      </c>
      <c r="H25" s="180">
        <f>SUMIFS(Export!O:O, Export!$F:$F, "SCHOOL DISTRICT", Export!$J:$J, "WORKSHEET 2", Export!$I:$I, "?*")</f>
        <v>0</v>
      </c>
      <c r="I25" s="180">
        <f>SUMIFS(Export!P:P, Export!$F:$F, "SCHOOL DISTRICT", Export!$J:$J, "WORKSHEET 2", Export!$I:$I, "?*")</f>
        <v>426020932</v>
      </c>
      <c r="J25" s="10"/>
    </row>
    <row r="26" spans="2:10" x14ac:dyDescent="0.25">
      <c r="B26" s="2"/>
      <c r="C26" s="13" t="s">
        <v>7</v>
      </c>
      <c r="D26" s="181">
        <f>SUMIFS(Export!K:K, Export!$F:$F, "INTERMEDIATE SCHOOL DISTRICT", Export!$J:$J, "WORKSHEET 2")</f>
        <v>190864932</v>
      </c>
      <c r="E26" s="181">
        <f>SUMIFS(Export!L:L, Export!$F:$F, "INTERMEDIATE SCHOOL DISTRICT", Export!$J:$J, "WORKSHEET 2")</f>
        <v>217942850</v>
      </c>
      <c r="F26" s="181">
        <f>SUMIFS(Export!M:M, Export!$F:$F, "INTERMEDIATE SCHOOL DISTRICT", Export!$J:$J, "WORKSHEET 2")</f>
        <v>146050</v>
      </c>
      <c r="G26" s="181">
        <f>SUMIFS(Export!N:N, Export!$F:$F, "INTERMEDIATE SCHOOL DISTRICT", Export!$J:$J, "WORKSHEET 2")</f>
        <v>17067100</v>
      </c>
      <c r="H26" s="181">
        <f>SUMIFS(Export!O:O, Export!$F:$F, "INTERMEDIATE SCHOOL DISTRICT", Export!$J:$J, "WORKSHEET 2")</f>
        <v>0</v>
      </c>
      <c r="I26" s="181">
        <f>SUMIFS(Export!P:P, Export!$F:$F, "INTERMEDIATE SCHOOL DISTRICT", Export!$J:$J, "WORKSHEET 2")</f>
        <v>426020932</v>
      </c>
      <c r="J26" s="10"/>
    </row>
    <row r="27" spans="2:10" ht="15.75" customHeight="1" x14ac:dyDescent="0.25">
      <c r="B27" s="2"/>
      <c r="C27" s="3"/>
      <c r="D27" s="3"/>
      <c r="E27" s="3"/>
      <c r="F27" s="3"/>
      <c r="G27" s="3"/>
      <c r="H27" s="3"/>
      <c r="I27" s="3"/>
      <c r="J27" s="10"/>
    </row>
    <row r="28" spans="2:10" x14ac:dyDescent="0.25">
      <c r="B28" s="2"/>
      <c r="C28" s="11"/>
      <c r="D28" s="160" t="s">
        <v>4</v>
      </c>
      <c r="E28" s="159"/>
      <c r="F28" s="160" t="s">
        <v>5</v>
      </c>
      <c r="G28" s="161"/>
      <c r="H28" s="159"/>
      <c r="I28" s="52"/>
      <c r="J28" s="10"/>
    </row>
    <row r="29" spans="2:10" ht="140.25" x14ac:dyDescent="0.25">
      <c r="B29" s="2"/>
      <c r="C29" s="176">
        <v>2014</v>
      </c>
      <c r="D29" s="158" t="str">
        <f>"2014" &amp;
CHAR(10) &amp;
"COMMERCIAL " &amp;
CHAR(10) &amp;
"PERSONAL PROPERTY " &amp;
CHAR(10) &amp;
CHAR(10) &amp;
"TAXABLE VALUE"</f>
        <v>2014
COMMERCIAL 
PERSONAL PROPERTY 
TAXABLE VALUE</v>
      </c>
      <c r="E29" s="158" t="str">
        <f>"2014" &amp;
CHAR(10) &amp;
"INDUSTRIAL " &amp;
CHAR(10) &amp;
"PERSONAL PROPERTY " &amp;
CHAR(10) &amp;
CHAR(10) &amp;
"TAXABLE VALUE"</f>
        <v>2014
INDUSTRIAL 
PERSONAL PROPERTY 
TAXABLE VALUE</v>
      </c>
      <c r="F29" s="158" t="str">
        <f>CHAR(10) &amp;
"2014" &amp;
CHAR(10) &amp;
"IFT NEW FACILITY " &amp;
CHAR(10) &amp;
"PERSONAL PROPERTY " &amp;
CHAR(10) &amp;
CHAR(10) &amp;
"ON LAND THAT IS " &amp;
CHAR(10) &amp;
"CLASSIFIED AS " &amp;
CHAR(10) &amp;
"COMMERCIAL REAL" &amp;
CHAR(10) &amp;
CHAR(10) &amp;
"1/2 TAXABLE VALUE" &amp;
CHAR(10)</f>
        <v xml:space="preserve">
2014
IFT NEW FACILITY 
PERSONAL PROPERTY 
ON LAND THAT IS 
CLASSIFIED AS 
COMMERCIAL REAL
1/2 TAXABLE VALUE
</v>
      </c>
      <c r="G29" s="158" t="str">
        <f>CHAR(10) &amp;
"2014" &amp;
CHAR(10) &amp;
"IFT NEW FACILITY " &amp;
CHAR(10) &amp;
"PERSONAL PROPERTY " &amp;
CHAR(10) &amp;
CHAR(10) &amp;
"ON LAND THAT IS " &amp;
CHAR(10) &amp;
"CLASSIFIED AS " &amp;
CHAR(10) &amp;
"INDUSTRIAL REAL" &amp;
CHAR(10) &amp;
CHAR(10) &amp;
"1/2 TAXABLE VALUE" &amp;
CHAR(10)</f>
        <v xml:space="preserve">
2014
IFT NEW FACILITY 
PERSONAL PROPERTY 
ON LAND THAT IS 
CLASSIFIED AS 
INDUSTRIAL REAL
1/2 TAXABLE VALUE
</v>
      </c>
      <c r="H29" s="158" t="str">
        <f>"2014" &amp;
CHAR(10) &amp;
"IFT REPLACEMENT/REHAB " &amp;
CHAR(10) &amp;
"PERSONAL PROPERTY " &amp;
CHAR(10) &amp;
CHAR(10) &amp;
"TAXABLE VALUE"</f>
        <v>2014
IFT REPLACEMENT/REHAB 
PERSONAL PROPERTY 
TAXABLE VALUE</v>
      </c>
      <c r="I29" s="162" t="str">
        <f>"2014" &amp;
CHAR(10) &amp;
CHAR(10) &amp;
"TOTAL " &amp;
CHAR(10) &amp;
"TAXABLE VALUE"</f>
        <v>2014
TOTAL 
TAXABLE VALUE</v>
      </c>
      <c r="J29" s="10"/>
    </row>
    <row r="30" spans="2:10" x14ac:dyDescent="0.25">
      <c r="B30" s="2"/>
      <c r="C30" s="12" t="str">
        <f>D5</f>
        <v>SAGINAW COUNTY</v>
      </c>
      <c r="D30" s="180">
        <f>SUMIFS(Export!S:S, Export!$F:$F, "COUNTY",Export!$G:$G,"")</f>
        <v>171751200</v>
      </c>
      <c r="E30" s="180">
        <f>SUMIFS(Export!T:T, Export!$F:$F, "COUNTY",Export!$G:$G,"")</f>
        <v>200909400</v>
      </c>
      <c r="F30" s="180">
        <f>SUMIFS(Export!U:U, Export!$F:$F, "COUNTY",Export!$G:$G,"")</f>
        <v>0</v>
      </c>
      <c r="G30" s="180">
        <f>SUMIFS(Export!V:V, Export!$F:$F, "COUNTY",Export!$G:$G,"")</f>
        <v>16983725</v>
      </c>
      <c r="H30" s="180">
        <f>SUMIFS(Export!W:W, Export!$F:$F, "COUNTY",Export!$G:$G,"")</f>
        <v>0</v>
      </c>
      <c r="I30" s="180">
        <f>SUMIFS(Export!X:X, Export!$F:$F, "COUNTY",Export!$G:$G,"")</f>
        <v>389644325</v>
      </c>
      <c r="J30" s="10"/>
    </row>
    <row r="31" spans="2:10" x14ac:dyDescent="0.25">
      <c r="B31" s="2"/>
      <c r="C31" s="13" t="s">
        <v>85</v>
      </c>
      <c r="D31" s="181">
        <f>SUMIFS(Export!S:S, Export!$F:$F, "TOWNSHIP",Export!$G:$G,"") + SUMIFS(Export!S:S, Export!$F:$F, "CITY")</f>
        <v>171751200</v>
      </c>
      <c r="E31" s="181">
        <f>SUMIFS(Export!T:T, Export!$F:$F, "TOWNSHIP",Export!$G:$G,"") + SUMIFS(Export!T:T, Export!$F:$F, "CITY")</f>
        <v>200909400</v>
      </c>
      <c r="F31" s="181">
        <f>SUMIFS(Export!U:U, Export!$F:$F, "TOWNSHIP",Export!$G:$G,"") + SUMIFS(Export!U:U, Export!$F:$F, "CITY")</f>
        <v>0</v>
      </c>
      <c r="G31" s="181">
        <f>SUMIFS(Export!V:V, Export!$F:$F, "TOWNSHIP",Export!$G:$G,"") + SUMIFS(Export!V:V, Export!$F:$F, "CITY")</f>
        <v>16983725</v>
      </c>
      <c r="H31" s="181">
        <f>SUMIFS(Export!W:W, Export!$F:$F, "TOWNSHIP",Export!$G:$G,"") + SUMIFS(Export!W:W, Export!$F:$F, "CITY")</f>
        <v>0</v>
      </c>
      <c r="I31" s="181">
        <f>SUMIFS(Export!X:X, Export!$F:$F, "TOWNSHIP",Export!$G:$G,"") + SUMIFS(Export!X:X, Export!$F:$F, "CITY")</f>
        <v>389644325</v>
      </c>
      <c r="J31" s="10"/>
    </row>
    <row r="32" spans="2:10" x14ac:dyDescent="0.25">
      <c r="B32" s="2"/>
      <c r="C32" s="12" t="s">
        <v>87</v>
      </c>
      <c r="D32" s="180">
        <f>SUMIFS(Export!S:S, Export!$F:$F, "SCHOOL DISTRICT", Export!$J:$J, "WORKSHEET 2", Export!$I:$I, "?*")</f>
        <v>171751200</v>
      </c>
      <c r="E32" s="180">
        <f>SUMIFS(Export!T:T, Export!$F:$F, "SCHOOL DISTRICT", Export!$J:$J, "WORKSHEET 2", Export!$I:$I, "?*")</f>
        <v>200909400</v>
      </c>
      <c r="F32" s="180">
        <f>SUMIFS(Export!U:U, Export!$F:$F, "SCHOOL DISTRICT", Export!$J:$J, "WORKSHEET 2", Export!$I:$I, "?*")</f>
        <v>0</v>
      </c>
      <c r="G32" s="180">
        <f>SUMIFS(Export!V:V, Export!$F:$F, "SCHOOL DISTRICT", Export!$J:$J, "WORKSHEET 2", Export!$I:$I, "?*")</f>
        <v>16983725</v>
      </c>
      <c r="H32" s="180">
        <f>SUMIFS(Export!W:W, Export!$F:$F, "SCHOOL DISTRICT", Export!$J:$J, "WORKSHEET 2", Export!$I:$I, "?*")</f>
        <v>0</v>
      </c>
      <c r="I32" s="180">
        <f>SUMIFS(Export!X:X, Export!$F:$F, "SCHOOL DISTRICT", Export!$J:$J, "WORKSHEET 2", Export!$I:$I, "?*")</f>
        <v>389644325</v>
      </c>
      <c r="J32" s="10"/>
    </row>
    <row r="33" spans="2:10" x14ac:dyDescent="0.25">
      <c r="B33" s="2"/>
      <c r="C33" s="13" t="s">
        <v>7</v>
      </c>
      <c r="D33" s="181">
        <f>SUMIFS(Export!S:S, Export!$F:$F, "INTERMEDIATE SCHOOL DISTRICT", Export!$J:$J, "WORKSHEET 2")</f>
        <v>171751200</v>
      </c>
      <c r="E33" s="181">
        <f>SUMIFS(Export!T:T, Export!$F:$F, "INTERMEDIATE SCHOOL DISTRICT", Export!$J:$J, "WORKSHEET 2")</f>
        <v>200909400</v>
      </c>
      <c r="F33" s="181">
        <f>SUMIFS(Export!U:U, Export!$F:$F, "INTERMEDIATE SCHOOL DISTRICT", Export!$J:$J, "WORKSHEET 2")</f>
        <v>0</v>
      </c>
      <c r="G33" s="181">
        <f>SUMIFS(Export!V:V, Export!$F:$F, "INTERMEDIATE SCHOOL DISTRICT", Export!$J:$J, "WORKSHEET 2")</f>
        <v>16983725</v>
      </c>
      <c r="H33" s="181">
        <f>SUMIFS(Export!W:W, Export!$F:$F, "INTERMEDIATE SCHOOL DISTRICT", Export!$J:$J, "WORKSHEET 2")</f>
        <v>0</v>
      </c>
      <c r="I33" s="181">
        <f>SUMIFS(Export!X:X, Export!$F:$F, "INTERMEDIATE SCHOOL DISTRICT", Export!$J:$J, "WORKSHEET 2")</f>
        <v>389644325</v>
      </c>
      <c r="J33" s="10"/>
    </row>
    <row r="34" spans="2:10" ht="15.75" customHeight="1" x14ac:dyDescent="0.25">
      <c r="B34" s="2"/>
      <c r="C34" s="3"/>
      <c r="D34" s="3"/>
      <c r="E34" s="3"/>
      <c r="F34" s="3"/>
      <c r="G34" s="3"/>
      <c r="H34" s="3"/>
      <c r="I34" s="3"/>
      <c r="J34" s="10"/>
    </row>
    <row r="35" spans="2:10" x14ac:dyDescent="0.25">
      <c r="B35" s="2"/>
      <c r="C35" s="11"/>
      <c r="D35" s="91" t="s">
        <v>4</v>
      </c>
      <c r="E35" s="92"/>
      <c r="F35" s="91" t="s">
        <v>5</v>
      </c>
      <c r="G35" s="93"/>
      <c r="H35" s="92"/>
      <c r="I35" s="52"/>
      <c r="J35" s="10"/>
    </row>
    <row r="36" spans="2:10" ht="140.25" x14ac:dyDescent="0.25">
      <c r="B36" s="2"/>
      <c r="C36" s="177">
        <v>2015</v>
      </c>
      <c r="D36" s="14" t="str">
        <f>"2015" &amp;
CHAR(10) &amp;
"COMMERCIAL " &amp;
CHAR(10) &amp;
"PERSONAL PROPERTY " &amp;
CHAR(10) &amp;
CHAR(10) &amp;
"TAXABLE VALUE"</f>
        <v>2015
COMMERCIAL 
PERSONAL PROPERTY 
TAXABLE VALUE</v>
      </c>
      <c r="E36" s="14" t="str">
        <f>"2015" &amp;
CHAR(10) &amp;
"INDUSTRIAL " &amp;
CHAR(10) &amp;
"PERSONAL PROPERTY " &amp;
CHAR(10) &amp;
CHAR(10) &amp;
"TAXABLE VALUE"</f>
        <v>2015
INDUSTRIAL 
PERSONAL PROPERTY 
TAXABLE VALUE</v>
      </c>
      <c r="F36" s="14" t="str">
        <f>CHAR(10) &amp;
"2015" &amp;
CHAR(10) &amp;
"IFT NEW FACILITY " &amp;
CHAR(10) &amp;
"PERSONAL PROPERTY " &amp;
CHAR(10) &amp;
CHAR(10) &amp;
"ON LAND THAT IS " &amp;
CHAR(10) &amp;
"CLASSIFIED AS " &amp;
CHAR(10) &amp;
"COMMERCIAL REAL" &amp;
CHAR(10) &amp;
CHAR(10) &amp;
"1/2 TAXABLE VALUE" &amp;
CHAR(10)</f>
        <v xml:space="preserve">
2015
IFT NEW FACILITY 
PERSONAL PROPERTY 
ON LAND THAT IS 
CLASSIFIED AS 
COMMERCIAL REAL
1/2 TAXABLE VALUE
</v>
      </c>
      <c r="G36" s="14" t="str">
        <f>CHAR(10) &amp;
"2015" &amp;
CHAR(10) &amp;
"IFT NEW FACILITY " &amp;
CHAR(10) &amp;
"PERSONAL PROPERTY " &amp;
CHAR(10) &amp;
CHAR(10) &amp;
"ON LAND THAT IS " &amp;
CHAR(10) &amp;
"CLASSIFIED AS " &amp;
CHAR(10) &amp;
"INDUSTRIAL REAL" &amp;
CHAR(10) &amp;
CHAR(10) &amp;
"1/2 TAXABLE VALUE" &amp;
CHAR(10)</f>
        <v xml:space="preserve">
2015
IFT NEW FACILITY 
PERSONAL PROPERTY 
ON LAND THAT IS 
CLASSIFIED AS 
INDUSTRIAL REAL
1/2 TAXABLE VALUE
</v>
      </c>
      <c r="H36" s="14" t="str">
        <f>"2015" &amp;
CHAR(10) &amp;
"IFT REPLACEMENT/REHAB " &amp;
CHAR(10) &amp;
"PERSONAL PROPERTY " &amp;
CHAR(10) &amp;
CHAR(10) &amp;
"TAXABLE VALUE"</f>
        <v>2015
IFT REPLACEMENT/REHAB 
PERSONAL PROPERTY 
TAXABLE VALUE</v>
      </c>
      <c r="I36" s="77" t="str">
        <f>"2015" &amp;
CHAR(10) &amp;
CHAR(10) &amp;
"TOTAL " &amp;
CHAR(10) &amp;
"TAXABLE VALUE"</f>
        <v>2015
TOTAL 
TAXABLE VALUE</v>
      </c>
      <c r="J36" s="10"/>
    </row>
    <row r="37" spans="2:10" x14ac:dyDescent="0.25">
      <c r="B37" s="2"/>
      <c r="C37" s="12" t="str">
        <f>D5</f>
        <v>SAGINAW COUNTY</v>
      </c>
      <c r="D37" s="180">
        <f>SUMIFS(Export!AA:AA, Export!$F:$F, "COUNTY",Export!$G:$G,"")</f>
        <v>173954350</v>
      </c>
      <c r="E37" s="180">
        <f>SUMIFS(Export!AB:AB, Export!$F:$F, "COUNTY",Export!$G:$G,"")</f>
        <v>186245150</v>
      </c>
      <c r="F37" s="180">
        <f>SUMIFS(Export!AC:AC, Export!$F:$F, "COUNTY",Export!$G:$G,"")</f>
        <v>0</v>
      </c>
      <c r="G37" s="180">
        <f>SUMIFS(Export!AD:AD, Export!$F:$F, "COUNTY",Export!$G:$G,"")</f>
        <v>22066095</v>
      </c>
      <c r="H37" s="180">
        <f>SUMIFS(Export!AE:AE, Export!$F:$F, "COUNTY",Export!$G:$G,"")</f>
        <v>0</v>
      </c>
      <c r="I37" s="180">
        <f>SUMIFS(Export!AF:AF, Export!$F:$F, "COUNTY",Export!$G:$G,"")</f>
        <v>382265595</v>
      </c>
      <c r="J37" s="10"/>
    </row>
    <row r="38" spans="2:10" x14ac:dyDescent="0.25">
      <c r="B38" s="2"/>
      <c r="C38" s="13" t="s">
        <v>85</v>
      </c>
      <c r="D38" s="181">
        <f>SUMIFS(Export!AA:AA, Export!$F:$F, "TOWNSHIP",Export!$G:$G,"") + SUMIFS(Export!AA:AA, Export!$F:$F, "CITY")</f>
        <v>173954350</v>
      </c>
      <c r="E38" s="181">
        <f>SUMIFS(Export!AB:AB, Export!$F:$F, "TOWNSHIP",Export!$G:$G,"") + SUMIFS(Export!AB:AB, Export!$F:$F, "CITY")</f>
        <v>186245150</v>
      </c>
      <c r="F38" s="181">
        <f>SUMIFS(Export!AC:AC, Export!$F:$F, "TOWNSHIP",Export!$G:$G,"") + SUMIFS(Export!AC:AC, Export!$F:$F, "CITY")</f>
        <v>0</v>
      </c>
      <c r="G38" s="181">
        <f>SUMIFS(Export!AD:AD, Export!$F:$F, "TOWNSHIP",Export!$G:$G,"") + SUMIFS(Export!AD:AD, Export!$F:$F, "CITY")</f>
        <v>22066095</v>
      </c>
      <c r="H38" s="181">
        <f>SUMIFS(Export!AE:AE, Export!$F:$F, "TOWNSHIP",Export!$G:$G,"") + SUMIFS(Export!AE:AE, Export!$F:$F, "CITY")</f>
        <v>0</v>
      </c>
      <c r="I38" s="181">
        <f>SUMIFS(Export!AF:AF, Export!$F:$F, "TOWNSHIP",Export!$G:$G,"") + SUMIFS(Export!AF:AF, Export!$F:$F, "CITY")</f>
        <v>382265595</v>
      </c>
      <c r="J38" s="10"/>
    </row>
    <row r="39" spans="2:10" x14ac:dyDescent="0.25">
      <c r="B39" s="2"/>
      <c r="C39" s="12" t="s">
        <v>74</v>
      </c>
      <c r="D39" s="180">
        <f>SUMIFS(Export!AA:AA, Export!$F:$F, "SCHOOL DISTRICT", Export!$J:$J, "WORKSHEET 2", Export!$I:$I, "?*")</f>
        <v>173954350</v>
      </c>
      <c r="E39" s="180">
        <f>SUMIFS(Export!AB:AB, Export!$F:$F, "SCHOOL DISTRICT", Export!$J:$J, "WORKSHEET 2", Export!$I:$I, "?*")</f>
        <v>186245150</v>
      </c>
      <c r="F39" s="180">
        <f>SUMIFS(Export!AC:AC, Export!$F:$F, "SCHOOL DISTRICT", Export!$J:$J, "WORKSHEET 2", Export!$I:$I, "?*")</f>
        <v>0</v>
      </c>
      <c r="G39" s="180">
        <f>SUMIFS(Export!AD:AD, Export!$F:$F, "SCHOOL DISTRICT", Export!$J:$J, "WORKSHEET 2", Export!$I:$I, "?*")</f>
        <v>22066095</v>
      </c>
      <c r="H39" s="180">
        <f>SUMIFS(Export!AE:AE, Export!$F:$F, "SCHOOL DISTRICT", Export!$J:$J, "WORKSHEET 2", Export!$I:$I, "?*")</f>
        <v>0</v>
      </c>
      <c r="I39" s="180">
        <f>SUMIFS(Export!AF:AF, Export!$F:$F, "SCHOOL DISTRICT", Export!$J:$J, "WORKSHEET 2", Export!$I:$I, "?*")</f>
        <v>382265595</v>
      </c>
      <c r="J39" s="10"/>
    </row>
    <row r="40" spans="2:10" x14ac:dyDescent="0.25">
      <c r="B40" s="2"/>
      <c r="C40" s="13" t="s">
        <v>7</v>
      </c>
      <c r="D40" s="181">
        <f>SUMIFS(Export!AA:AA, Export!$F:$F, "INTERMEDIATE SCHOOL DISTRICT", Export!$J:$J, "WORKSHEET 2")</f>
        <v>173954350</v>
      </c>
      <c r="E40" s="181">
        <f>SUMIFS(Export!AB:AB, Export!$F:$F, "INTERMEDIATE SCHOOL DISTRICT", Export!$J:$J, "WORKSHEET 2")</f>
        <v>186245150</v>
      </c>
      <c r="F40" s="181">
        <f>SUMIFS(Export!AC:AC, Export!$F:$F, "INTERMEDIATE SCHOOL DISTRICT", Export!$J:$J, "WORKSHEET 2")</f>
        <v>0</v>
      </c>
      <c r="G40" s="181">
        <f>SUMIFS(Export!AD:AD, Export!$F:$F, "INTERMEDIATE SCHOOL DISTRICT", Export!$J:$J, "WORKSHEET 2")</f>
        <v>22066095</v>
      </c>
      <c r="H40" s="181">
        <f>SUMIFS(Export!AE:AE, Export!$F:$F, "INTERMEDIATE SCHOOL DISTRICT", Export!$J:$J, "WORKSHEET 2")</f>
        <v>0</v>
      </c>
      <c r="I40" s="181">
        <f>SUMIFS(Export!AF:AF, Export!$F:$F, "INTERMEDIATE SCHOOL DISTRICT", Export!$J:$J, "WORKSHEET 2")</f>
        <v>382265595</v>
      </c>
      <c r="J40" s="10"/>
    </row>
    <row r="41" spans="2:10" ht="15.75" customHeight="1" x14ac:dyDescent="0.25">
      <c r="B41" s="15"/>
      <c r="C41" s="53"/>
      <c r="D41" s="16"/>
      <c r="E41" s="16"/>
      <c r="F41" s="16"/>
      <c r="G41" s="16"/>
      <c r="H41" s="16"/>
      <c r="I41" s="16"/>
      <c r="J41" s="17"/>
    </row>
    <row r="44" spans="2:10" ht="16.5" hidden="1" customHeight="1" x14ac:dyDescent="0.25"/>
  </sheetData>
  <sheetProtection algorithmName="SHA-512" hashValue="xoVahxJI6U+M3IYjr5/xxvTshx8iZPoKasIP1fNbjUIZKxYtLH4cPioNvm1ZEmVTV4yh+Cf+UlxOnWOXhE5Ftw==" saltValue="i9h8lpnJlPXtvw2kLY7SwA==" spinCount="100000" sheet="1" objects="1" scenarios="1"/>
  <customSheetViews>
    <customSheetView guid="{24B6AABC-262F-4330-867C-F34CCEB67A71}" fitToPage="1" hiddenRows="1" hiddenColumns="1">
      <selection activeCell="C3" sqref="C3"/>
      <pageMargins left="0.7" right="0.7" top="0.75" bottom="0.75" header="0.3" footer="0.3"/>
      <printOptions horizontalCentered="1" verticalCentered="1"/>
      <pageSetup scale="50" orientation="landscape" r:id="rId1"/>
    </customSheetView>
  </customSheetViews>
  <conditionalFormatting sqref="C3">
    <cfRule type="expression" dxfId="46" priority="1">
      <formula>ISNUMBER(SEARCH("IS NOT IN BALANCE", $C3))</formula>
    </cfRule>
    <cfRule type="expression" dxfId="45" priority="2">
      <formula>ISNUMBER(SEARCH("IS IN BALANCE", $C3))</formula>
    </cfRule>
  </conditionalFormatting>
  <printOptions horizontalCentered="1" verticalCentered="1"/>
  <pageMargins left="0.25" right="0.25" top="0.75" bottom="0.75" header="0.3" footer="0.3"/>
  <pageSetup scale="70" fitToHeight="0" orientation="landscape" r:id="rId2"/>
  <headerFooter>
    <oddFooter>&amp;LPrepared by: Revenue Sharing and Grants Division&amp;RPage &amp;P of &amp;N</oddFooter>
  </headerFooter>
  <rowBreaks count="1" manualBreakCount="1">
    <brk id="27" min="1" max="9"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AD36" activePane="bottomRight" state="frozen"/>
      <selection pane="topRight" activeCell="G1" sqref="G1"/>
      <selection pane="bottomLeft" activeCell="A6" sqref="A6"/>
      <selection pane="bottomRight" activeCell="AE41" sqref="AE41"/>
    </sheetView>
  </sheetViews>
  <sheetFormatPr defaultColWidth="0" defaultRowHeight="15" zeroHeight="1" outlineLevelCol="1" x14ac:dyDescent="0.25"/>
  <cols>
    <col min="1" max="1" width="22.140625" style="25" bestFit="1" customWidth="1"/>
    <col min="2" max="2" width="17" style="25" bestFit="1" customWidth="1"/>
    <col min="3" max="3" width="31.7109375" style="24" bestFit="1" customWidth="1"/>
    <col min="4" max="4" width="19.42578125" style="30" customWidth="1"/>
    <col min="5" max="5" width="19.42578125" style="25" customWidth="1"/>
    <col min="6" max="6" width="25" style="30" bestFit="1" customWidth="1"/>
    <col min="7" max="11" width="25.140625" style="70" customWidth="1"/>
    <col min="12" max="12" width="25.140625" style="31" customWidth="1"/>
    <col min="13" max="14" width="25.140625" style="70" customWidth="1"/>
    <col min="15" max="19" width="25.140625" style="70" customWidth="1" outlineLevel="1"/>
    <col min="20" max="22" width="25.140625" style="70" customWidth="1"/>
    <col min="23" max="27" width="25.140625" style="70" customWidth="1" outlineLevel="1"/>
    <col min="28" max="35" width="25.140625" style="70" customWidth="1"/>
    <col min="36" max="36" width="25.140625" style="31" customWidth="1"/>
    <col min="37" max="37" width="25.140625" style="70" customWidth="1"/>
    <col min="38" max="38" width="27.42578125" style="29" customWidth="1"/>
    <col min="39" max="39" width="9.140625" style="24" customWidth="1"/>
    <col min="40" max="16384" width="9.140625" style="24" hidden="1"/>
  </cols>
  <sheetData>
    <row r="1" spans="1:39" s="18" customFormat="1" ht="36.75" customHeight="1" thickBot="1" x14ac:dyDescent="0.3">
      <c r="A1" s="71" t="str">
        <f>IF(Instructions!$O$1=0, "", TEXT(Instructions!$O$1, "00"))</f>
        <v>73</v>
      </c>
      <c r="B1" s="108" t="str">
        <f>Instructions!$A$1 &amp; " Personal Property Summary Report"</f>
        <v>2023 Personal Property Summary Report</v>
      </c>
      <c r="C1" s="109"/>
      <c r="D1" s="109"/>
      <c r="E1" s="109"/>
      <c r="F1" s="110"/>
      <c r="G1" s="306" t="s">
        <v>88</v>
      </c>
      <c r="H1" s="307"/>
      <c r="I1" s="307"/>
      <c r="J1" s="307"/>
      <c r="K1" s="307"/>
      <c r="L1" s="307"/>
      <c r="M1" s="307"/>
      <c r="N1" s="308"/>
      <c r="O1" s="294" t="s">
        <v>89</v>
      </c>
      <c r="P1" s="295"/>
      <c r="Q1" s="295"/>
      <c r="R1" s="295"/>
      <c r="S1" s="295"/>
      <c r="T1" s="295"/>
      <c r="U1" s="295"/>
      <c r="V1" s="296"/>
      <c r="W1" s="300" t="s">
        <v>90</v>
      </c>
      <c r="X1" s="301"/>
      <c r="Y1" s="301"/>
      <c r="Z1" s="301"/>
      <c r="AA1" s="301"/>
      <c r="AB1" s="301"/>
      <c r="AC1" s="301"/>
      <c r="AD1" s="302"/>
      <c r="AE1" s="312" t="str">
        <f>Instructions!$A$1 &amp; " TAXABLE VALUES as of" &amp; CHAR(10) &amp;
"MAY 10, " &amp; Instructions!$A$1</f>
        <v>2023 TAXABLE VALUES as of
MAY 10, 2023</v>
      </c>
      <c r="AF1" s="313"/>
      <c r="AG1" s="313"/>
      <c r="AH1" s="313"/>
      <c r="AI1" s="313"/>
      <c r="AJ1" s="313"/>
      <c r="AK1" s="313"/>
      <c r="AL1" s="143"/>
      <c r="AM1" s="41"/>
    </row>
    <row r="2" spans="1:39" s="18" customFormat="1" ht="15" customHeight="1" x14ac:dyDescent="0.25">
      <c r="A2" s="72" t="s">
        <v>0</v>
      </c>
      <c r="B2" s="173" t="s">
        <v>2</v>
      </c>
      <c r="C2" s="111"/>
      <c r="D2" s="111"/>
      <c r="E2" s="111"/>
      <c r="F2" s="112"/>
      <c r="G2" s="309"/>
      <c r="H2" s="310"/>
      <c r="I2" s="310"/>
      <c r="J2" s="310"/>
      <c r="K2" s="310"/>
      <c r="L2" s="310"/>
      <c r="M2" s="310"/>
      <c r="N2" s="311"/>
      <c r="O2" s="297"/>
      <c r="P2" s="298"/>
      <c r="Q2" s="298"/>
      <c r="R2" s="298"/>
      <c r="S2" s="298"/>
      <c r="T2" s="298"/>
      <c r="U2" s="298"/>
      <c r="V2" s="299"/>
      <c r="W2" s="303"/>
      <c r="X2" s="304"/>
      <c r="Y2" s="304"/>
      <c r="Z2" s="304"/>
      <c r="AA2" s="304"/>
      <c r="AB2" s="304"/>
      <c r="AC2" s="304"/>
      <c r="AD2" s="305"/>
      <c r="AE2" s="314"/>
      <c r="AF2" s="315"/>
      <c r="AG2" s="315"/>
      <c r="AH2" s="315"/>
      <c r="AI2" s="315"/>
      <c r="AJ2" s="315"/>
      <c r="AK2" s="315"/>
      <c r="AL2" s="147"/>
      <c r="AM2" s="41"/>
    </row>
    <row r="3" spans="1:39" s="51" customFormat="1" ht="22.5" customHeight="1" x14ac:dyDescent="0.25">
      <c r="A3" s="72"/>
      <c r="B3" s="19"/>
      <c r="C3" s="63"/>
      <c r="D3" s="63"/>
      <c r="E3" s="63"/>
      <c r="F3" s="64"/>
      <c r="G3" s="117" t="s">
        <v>4</v>
      </c>
      <c r="H3" s="118"/>
      <c r="I3" s="117" t="s">
        <v>32</v>
      </c>
      <c r="J3" s="119"/>
      <c r="K3" s="118"/>
      <c r="L3" s="105" t="s">
        <v>50</v>
      </c>
      <c r="M3" s="107"/>
      <c r="N3" s="107"/>
      <c r="O3" s="123" t="s">
        <v>4</v>
      </c>
      <c r="P3" s="124"/>
      <c r="Q3" s="123" t="s">
        <v>32</v>
      </c>
      <c r="R3" s="127"/>
      <c r="S3" s="124"/>
      <c r="T3" s="129"/>
      <c r="U3" s="131" t="s">
        <v>70</v>
      </c>
      <c r="V3" s="131" t="s">
        <v>71</v>
      </c>
      <c r="W3" s="133" t="s">
        <v>4</v>
      </c>
      <c r="X3" s="134"/>
      <c r="Y3" s="133" t="s">
        <v>32</v>
      </c>
      <c r="Z3" s="137"/>
      <c r="AA3" s="134"/>
      <c r="AB3" s="139"/>
      <c r="AC3" s="141"/>
      <c r="AD3" s="141"/>
      <c r="AE3" s="97" t="s">
        <v>4</v>
      </c>
      <c r="AF3" s="99"/>
      <c r="AG3" s="97" t="s">
        <v>32</v>
      </c>
      <c r="AH3" s="98"/>
      <c r="AI3" s="99"/>
      <c r="AJ3" s="102"/>
      <c r="AK3" s="100"/>
      <c r="AL3" s="115"/>
      <c r="AM3" s="41"/>
    </row>
    <row r="4" spans="1:39" s="20" customFormat="1" ht="48" customHeight="1" x14ac:dyDescent="0.25">
      <c r="A4" s="72"/>
      <c r="B4" s="113" t="s">
        <v>96</v>
      </c>
      <c r="C4" s="113"/>
      <c r="D4" s="113"/>
      <c r="E4" s="113"/>
      <c r="F4" s="114"/>
      <c r="G4" s="120" t="s">
        <v>41</v>
      </c>
      <c r="H4" s="121"/>
      <c r="I4" s="120" t="s">
        <v>42</v>
      </c>
      <c r="J4" s="122"/>
      <c r="K4" s="121"/>
      <c r="L4" s="106"/>
      <c r="M4" s="107"/>
      <c r="N4" s="107"/>
      <c r="O4" s="125" t="s">
        <v>55</v>
      </c>
      <c r="P4" s="126"/>
      <c r="Q4" s="125" t="s">
        <v>56</v>
      </c>
      <c r="R4" s="128"/>
      <c r="S4" s="126"/>
      <c r="T4" s="130"/>
      <c r="U4" s="132"/>
      <c r="V4" s="132"/>
      <c r="W4" s="135" t="s">
        <v>63</v>
      </c>
      <c r="X4" s="136"/>
      <c r="Y4" s="135" t="s">
        <v>64</v>
      </c>
      <c r="Z4" s="138"/>
      <c r="AA4" s="136"/>
      <c r="AB4" s="140"/>
      <c r="AC4" s="142"/>
      <c r="AD4" s="142"/>
      <c r="AE4" s="144" t="str">
        <f>"Report the "&amp;Instructions!$A$1&amp;" Taxable Value "&amp;CHAR(10)&amp;
"from the Ad Valorem Roll for "&amp;CHAR(10)&amp;
"each municipality listed"</f>
        <v>Report the 2023 Taxable Value 
from the Ad Valorem Roll for 
each municipality listed</v>
      </c>
      <c r="AF4" s="145"/>
      <c r="AG4" s="144" t="str">
        <f>"Report the " &amp; Instructions!$A$1 &amp; " Taxable Value from " &amp; CHAR(10) &amp;
"the IFT Roll for each municipality listed"</f>
        <v>Report the 2023 Taxable Value from 
the IFT Roll for each municipality listed</v>
      </c>
      <c r="AH4" s="146"/>
      <c r="AI4" s="145"/>
      <c r="AJ4" s="103"/>
      <c r="AK4" s="101"/>
      <c r="AL4" s="115"/>
      <c r="AM4" s="42"/>
    </row>
    <row r="5" spans="1:39" s="21" customFormat="1" ht="165" x14ac:dyDescent="0.25">
      <c r="A5" s="73" t="s">
        <v>38</v>
      </c>
      <c r="B5" s="65" t="s">
        <v>72</v>
      </c>
      <c r="C5" s="65" t="s">
        <v>39</v>
      </c>
      <c r="D5" s="65" t="s">
        <v>75</v>
      </c>
      <c r="E5" s="65" t="s">
        <v>1</v>
      </c>
      <c r="F5" s="74" t="s">
        <v>52</v>
      </c>
      <c r="G5" s="79" t="s">
        <v>45</v>
      </c>
      <c r="H5" s="79" t="s">
        <v>46</v>
      </c>
      <c r="I5" s="79" t="s">
        <v>48</v>
      </c>
      <c r="J5" s="79" t="s">
        <v>49</v>
      </c>
      <c r="K5" s="79" t="s">
        <v>47</v>
      </c>
      <c r="L5" s="104" t="s">
        <v>76</v>
      </c>
      <c r="M5" s="87" t="s">
        <v>77</v>
      </c>
      <c r="N5" s="87" t="s">
        <v>81</v>
      </c>
      <c r="O5" s="78" t="s">
        <v>57</v>
      </c>
      <c r="P5" s="78" t="s">
        <v>58</v>
      </c>
      <c r="Q5" s="78" t="s">
        <v>59</v>
      </c>
      <c r="R5" s="78" t="s">
        <v>60</v>
      </c>
      <c r="S5" s="78" t="s">
        <v>61</v>
      </c>
      <c r="T5" s="83" t="s">
        <v>78</v>
      </c>
      <c r="U5" s="84" t="s">
        <v>79</v>
      </c>
      <c r="V5" s="84" t="s">
        <v>80</v>
      </c>
      <c r="W5" s="80" t="s">
        <v>65</v>
      </c>
      <c r="X5" s="80" t="s">
        <v>66</v>
      </c>
      <c r="Y5" s="80" t="s">
        <v>67</v>
      </c>
      <c r="Z5" s="80" t="s">
        <v>68</v>
      </c>
      <c r="AA5" s="80" t="s">
        <v>69</v>
      </c>
      <c r="AB5" s="85" t="s">
        <v>82</v>
      </c>
      <c r="AC5" s="86" t="s">
        <v>83</v>
      </c>
      <c r="AD5" s="86" t="s">
        <v>84</v>
      </c>
      <c r="AE5" s="81" t="str">
        <f>Instructions!$A$1 &amp; CHAR(10)
&amp; "COMMERCIAL " &amp; CHAR(10)
&amp; "PERSONAL PROPERTY " &amp; CHAR(10)
&amp; CHAR(10)
&amp; "TAXABLE VALUE"</f>
        <v>2023
COMMERCIAL 
PERSONAL PROPERTY 
TAXABLE VALUE</v>
      </c>
      <c r="AF5" s="81" t="str">
        <f>Instructions!$A$1 &amp; CHAR(10)
&amp; "INDUSTRIAL " &amp; CHAR(10)
&amp; "PERSONAL PROPERTY " &amp; CHAR(10)
&amp; CHAR(10)
&amp; "TAXABLE VALUE"</f>
        <v>2023
INDUSTRIAL 
PERSONAL PROPERTY 
TAXABLE VALUE</v>
      </c>
      <c r="AG5" s="81"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H5" s="81"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I5" s="81" t="str">
        <f>Instructions!$A$1 &amp; CHAR(10)
&amp; "IFT REPLACEMENT/REHAB " &amp; CHAR(10)
&amp; "PERSONAL PROPERTY " &amp; CHAR(10)
&amp; CHAR(10)
&amp; "TAXABLE VALUE"</f>
        <v>2023
IFT REPLACEMENT/REHAB 
PERSONAL PROPERTY 
TAXABLE VALUE</v>
      </c>
      <c r="AJ5" s="82" t="str">
        <f>Instructions!$A$1 &amp;
CHAR(10) &amp;
CHAR(10) &amp;
"TOTAL" &amp;
CHAR(10) &amp;
"TAXABLE VALUE"</f>
        <v>2023
TOTAL
TAXABLE VALUE</v>
      </c>
      <c r="AK5" s="182" t="s">
        <v>242</v>
      </c>
      <c r="AL5" s="11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5" s="61"/>
    </row>
    <row r="6" spans="1:39" s="1" customFormat="1" x14ac:dyDescent="0.25">
      <c r="A6" s="66" t="s">
        <v>91</v>
      </c>
      <c r="B6" s="66" t="s">
        <v>92</v>
      </c>
      <c r="C6" s="38" t="s">
        <v>93</v>
      </c>
      <c r="D6" s="39" t="s">
        <v>94</v>
      </c>
      <c r="E6" s="37"/>
      <c r="F6" s="39"/>
      <c r="G6" s="40">
        <v>190864932</v>
      </c>
      <c r="H6" s="40">
        <v>217942850</v>
      </c>
      <c r="I6" s="40">
        <v>146050</v>
      </c>
      <c r="J6" s="40">
        <v>17067100</v>
      </c>
      <c r="K6" s="40">
        <v>0</v>
      </c>
      <c r="L6" s="62">
        <f t="shared" ref="L6:L42" si="0">IF($A6 = "", "", SUM(G6:K6))</f>
        <v>426020932</v>
      </c>
      <c r="M6" s="40">
        <v>0</v>
      </c>
      <c r="N6" s="40">
        <v>0</v>
      </c>
      <c r="O6" s="40">
        <v>171751200</v>
      </c>
      <c r="P6" s="40">
        <v>200909400</v>
      </c>
      <c r="Q6" s="40">
        <v>0</v>
      </c>
      <c r="R6" s="40">
        <v>16983725</v>
      </c>
      <c r="S6" s="40">
        <v>0</v>
      </c>
      <c r="T6" s="62">
        <f t="shared" ref="T6:T42" si="1">IF($A6 = "", "", SUM(O6:S6))</f>
        <v>389644325</v>
      </c>
      <c r="U6" s="40">
        <v>0</v>
      </c>
      <c r="V6" s="40">
        <v>0</v>
      </c>
      <c r="W6" s="40">
        <v>173954350</v>
      </c>
      <c r="X6" s="40">
        <v>186245150</v>
      </c>
      <c r="Y6" s="40">
        <v>0</v>
      </c>
      <c r="Z6" s="40">
        <v>22066095</v>
      </c>
      <c r="AA6" s="40">
        <v>0</v>
      </c>
      <c r="AB6" s="62">
        <f t="shared" ref="AB6:AB42" si="2">IF($A6 = "", "", SUM(W6:AA6))</f>
        <v>382265595</v>
      </c>
      <c r="AC6" s="40">
        <v>0</v>
      </c>
      <c r="AD6" s="40">
        <v>0</v>
      </c>
      <c r="AE6" s="188">
        <f t="shared" ref="AE6:AI6" si="3">SUMIFS(AE$7:AE$42, $D7:$D42, "TOWNSHIP") + SUMIFS(AE$7:AE$42, $D7:$D42, "CITY")</f>
        <v>158561257</v>
      </c>
      <c r="AF6" s="188">
        <f t="shared" si="3"/>
        <v>53471700</v>
      </c>
      <c r="AG6" s="188">
        <f t="shared" si="3"/>
        <v>0</v>
      </c>
      <c r="AH6" s="188">
        <f t="shared" si="3"/>
        <v>709250</v>
      </c>
      <c r="AI6" s="188">
        <f t="shared" si="3"/>
        <v>0</v>
      </c>
      <c r="AJ6" s="62">
        <f t="shared" ref="AJ6:AJ42" si="4">IF($A6 = "", "", SUM(AE6:AI6))</f>
        <v>212742207</v>
      </c>
      <c r="AK6" s="188">
        <f>SUMIFS(AK$7:AK$42, $D7:$D42, "TOWNSHIP") + SUMIFS(AK$7:AK$42, $D7:$D42, "CITY")</f>
        <v>0</v>
      </c>
      <c r="AL6" s="62">
        <f t="shared" ref="AL6:AL42" si="5">IF($A6 = "", "",$L6 - $AJ6)</f>
        <v>213278725</v>
      </c>
    </row>
    <row r="7" spans="1:39" s="1" customFormat="1" x14ac:dyDescent="0.25">
      <c r="A7" s="66" t="s">
        <v>91</v>
      </c>
      <c r="B7" s="66" t="s">
        <v>99</v>
      </c>
      <c r="C7" s="38" t="s">
        <v>100</v>
      </c>
      <c r="D7" s="39" t="s">
        <v>101</v>
      </c>
      <c r="E7" s="37"/>
      <c r="F7" s="39"/>
      <c r="G7" s="40">
        <v>288900</v>
      </c>
      <c r="H7" s="40">
        <v>5300</v>
      </c>
      <c r="I7" s="40">
        <v>0</v>
      </c>
      <c r="J7" s="40">
        <v>0</v>
      </c>
      <c r="K7" s="40">
        <v>0</v>
      </c>
      <c r="L7" s="62">
        <f t="shared" si="0"/>
        <v>294200</v>
      </c>
      <c r="M7" s="40">
        <v>0</v>
      </c>
      <c r="N7" s="40">
        <v>0</v>
      </c>
      <c r="O7" s="40">
        <v>273600</v>
      </c>
      <c r="P7" s="40">
        <v>173000</v>
      </c>
      <c r="Q7" s="40">
        <v>0</v>
      </c>
      <c r="R7" s="40">
        <v>264350</v>
      </c>
      <c r="S7" s="40">
        <v>0</v>
      </c>
      <c r="T7" s="62">
        <f t="shared" si="1"/>
        <v>710950</v>
      </c>
      <c r="U7" s="40">
        <v>0</v>
      </c>
      <c r="V7" s="40">
        <v>0</v>
      </c>
      <c r="W7" s="40">
        <v>77100</v>
      </c>
      <c r="X7" s="40">
        <v>157600</v>
      </c>
      <c r="Y7" s="40">
        <v>0</v>
      </c>
      <c r="Z7" s="40">
        <v>225700</v>
      </c>
      <c r="AA7" s="40">
        <v>0</v>
      </c>
      <c r="AB7" s="62">
        <f t="shared" si="2"/>
        <v>460400</v>
      </c>
      <c r="AC7" s="40">
        <v>0</v>
      </c>
      <c r="AD7" s="40">
        <v>0</v>
      </c>
      <c r="AE7" s="40">
        <v>199200</v>
      </c>
      <c r="AF7" s="40">
        <v>0</v>
      </c>
      <c r="AG7" s="40">
        <v>0</v>
      </c>
      <c r="AH7" s="40">
        <v>0</v>
      </c>
      <c r="AI7" s="40">
        <v>0</v>
      </c>
      <c r="AJ7" s="62">
        <f t="shared" si="4"/>
        <v>199200</v>
      </c>
      <c r="AK7" s="40"/>
      <c r="AL7" s="62">
        <f t="shared" si="5"/>
        <v>95000</v>
      </c>
    </row>
    <row r="8" spans="1:39" s="1" customFormat="1" x14ac:dyDescent="0.25">
      <c r="A8" s="66" t="s">
        <v>91</v>
      </c>
      <c r="B8" s="66" t="s">
        <v>104</v>
      </c>
      <c r="C8" s="38" t="s">
        <v>105</v>
      </c>
      <c r="D8" s="39" t="s">
        <v>101</v>
      </c>
      <c r="E8" s="37"/>
      <c r="F8" s="39"/>
      <c r="G8" s="40">
        <v>11838080</v>
      </c>
      <c r="H8" s="40">
        <v>4500</v>
      </c>
      <c r="I8" s="40">
        <v>0</v>
      </c>
      <c r="J8" s="40">
        <v>0</v>
      </c>
      <c r="K8" s="40">
        <v>0</v>
      </c>
      <c r="L8" s="62">
        <f t="shared" si="0"/>
        <v>11842580</v>
      </c>
      <c r="M8" s="40">
        <v>0</v>
      </c>
      <c r="N8" s="40">
        <v>0</v>
      </c>
      <c r="O8" s="40">
        <v>10141100</v>
      </c>
      <c r="P8" s="40">
        <v>0</v>
      </c>
      <c r="Q8" s="40">
        <v>0</v>
      </c>
      <c r="R8" s="40">
        <v>0</v>
      </c>
      <c r="S8" s="40">
        <v>0</v>
      </c>
      <c r="T8" s="62">
        <f t="shared" si="1"/>
        <v>10141100</v>
      </c>
      <c r="U8" s="40">
        <v>0</v>
      </c>
      <c r="V8" s="40">
        <v>0</v>
      </c>
      <c r="W8" s="40">
        <v>11077600</v>
      </c>
      <c r="X8" s="40">
        <v>0</v>
      </c>
      <c r="Y8" s="40">
        <v>0</v>
      </c>
      <c r="Z8" s="40">
        <v>0</v>
      </c>
      <c r="AA8" s="40">
        <v>0</v>
      </c>
      <c r="AB8" s="62">
        <f t="shared" si="2"/>
        <v>11077600</v>
      </c>
      <c r="AC8" s="40">
        <v>0</v>
      </c>
      <c r="AD8" s="40">
        <v>0</v>
      </c>
      <c r="AE8" s="40">
        <v>10591900</v>
      </c>
      <c r="AF8" s="40">
        <v>0</v>
      </c>
      <c r="AG8" s="40">
        <v>0</v>
      </c>
      <c r="AH8" s="40">
        <v>0</v>
      </c>
      <c r="AI8" s="40">
        <v>0</v>
      </c>
      <c r="AJ8" s="62">
        <f t="shared" si="4"/>
        <v>10591900</v>
      </c>
      <c r="AK8" s="40"/>
      <c r="AL8" s="62">
        <f t="shared" si="5"/>
        <v>1250680</v>
      </c>
    </row>
    <row r="9" spans="1:39" s="1" customFormat="1" x14ac:dyDescent="0.25">
      <c r="A9" s="66" t="s">
        <v>91</v>
      </c>
      <c r="B9" s="66" t="s">
        <v>108</v>
      </c>
      <c r="C9" s="38" t="s">
        <v>109</v>
      </c>
      <c r="D9" s="39" t="s">
        <v>101</v>
      </c>
      <c r="E9" s="37"/>
      <c r="F9" s="39"/>
      <c r="G9" s="40">
        <v>987300</v>
      </c>
      <c r="H9" s="40">
        <v>8802300</v>
      </c>
      <c r="I9" s="40">
        <v>0</v>
      </c>
      <c r="J9" s="40">
        <v>1356500</v>
      </c>
      <c r="K9" s="40">
        <v>0</v>
      </c>
      <c r="L9" s="62">
        <f t="shared" si="0"/>
        <v>11146100</v>
      </c>
      <c r="M9" s="40">
        <v>0</v>
      </c>
      <c r="N9" s="40">
        <v>0</v>
      </c>
      <c r="O9" s="40">
        <v>1060800</v>
      </c>
      <c r="P9" s="40">
        <v>10418200</v>
      </c>
      <c r="Q9" s="40">
        <v>0</v>
      </c>
      <c r="R9" s="40">
        <v>1176650</v>
      </c>
      <c r="S9" s="40">
        <v>0</v>
      </c>
      <c r="T9" s="62">
        <f t="shared" si="1"/>
        <v>12655650</v>
      </c>
      <c r="U9" s="40">
        <v>0</v>
      </c>
      <c r="V9" s="40">
        <v>0</v>
      </c>
      <c r="W9" s="40">
        <v>859000</v>
      </c>
      <c r="X9" s="40">
        <v>9103300</v>
      </c>
      <c r="Y9" s="40">
        <v>0</v>
      </c>
      <c r="Z9" s="40">
        <v>1176100</v>
      </c>
      <c r="AA9" s="40">
        <v>0</v>
      </c>
      <c r="AB9" s="62">
        <f t="shared" si="2"/>
        <v>11138400</v>
      </c>
      <c r="AC9" s="40">
        <v>0</v>
      </c>
      <c r="AD9" s="40">
        <v>0</v>
      </c>
      <c r="AE9" s="40">
        <v>1160300</v>
      </c>
      <c r="AF9" s="40">
        <v>4714900</v>
      </c>
      <c r="AG9" s="40">
        <v>0</v>
      </c>
      <c r="AH9" s="40">
        <v>0</v>
      </c>
      <c r="AI9" s="40">
        <v>0</v>
      </c>
      <c r="AJ9" s="62">
        <f t="shared" si="4"/>
        <v>5875200</v>
      </c>
      <c r="AK9" s="40"/>
      <c r="AL9" s="62">
        <f t="shared" si="5"/>
        <v>5270900</v>
      </c>
    </row>
    <row r="10" spans="1:39" s="1" customFormat="1" x14ac:dyDescent="0.25">
      <c r="A10" s="66" t="s">
        <v>91</v>
      </c>
      <c r="B10" s="66" t="s">
        <v>112</v>
      </c>
      <c r="C10" s="38" t="s">
        <v>113</v>
      </c>
      <c r="D10" s="39" t="s">
        <v>101</v>
      </c>
      <c r="E10" s="37"/>
      <c r="F10" s="39"/>
      <c r="G10" s="40">
        <v>1826100</v>
      </c>
      <c r="H10" s="40">
        <v>186400</v>
      </c>
      <c r="I10" s="40">
        <v>0</v>
      </c>
      <c r="J10" s="40">
        <v>0</v>
      </c>
      <c r="K10" s="40">
        <v>0</v>
      </c>
      <c r="L10" s="62">
        <f t="shared" si="0"/>
        <v>2012500</v>
      </c>
      <c r="M10" s="40">
        <v>0</v>
      </c>
      <c r="N10" s="40">
        <v>0</v>
      </c>
      <c r="O10" s="40">
        <v>1650100</v>
      </c>
      <c r="P10" s="40">
        <v>158800</v>
      </c>
      <c r="Q10" s="40">
        <v>0</v>
      </c>
      <c r="R10" s="40">
        <v>0</v>
      </c>
      <c r="S10" s="40">
        <v>0</v>
      </c>
      <c r="T10" s="62">
        <f t="shared" si="1"/>
        <v>1808900</v>
      </c>
      <c r="U10" s="40">
        <v>0</v>
      </c>
      <c r="V10" s="40">
        <v>0</v>
      </c>
      <c r="W10" s="40">
        <v>1076900</v>
      </c>
      <c r="X10" s="40">
        <v>348600</v>
      </c>
      <c r="Y10" s="40">
        <v>0</v>
      </c>
      <c r="Z10" s="40">
        <v>0</v>
      </c>
      <c r="AA10" s="40">
        <v>0</v>
      </c>
      <c r="AB10" s="62">
        <f t="shared" si="2"/>
        <v>1425500</v>
      </c>
      <c r="AC10" s="40">
        <v>0</v>
      </c>
      <c r="AD10" s="40">
        <v>0</v>
      </c>
      <c r="AE10" s="40">
        <v>22500</v>
      </c>
      <c r="AF10" s="40">
        <v>169000</v>
      </c>
      <c r="AG10" s="40">
        <v>0</v>
      </c>
      <c r="AH10" s="292">
        <v>0</v>
      </c>
      <c r="AI10" s="40">
        <v>0</v>
      </c>
      <c r="AJ10" s="62">
        <f t="shared" si="4"/>
        <v>191500</v>
      </c>
      <c r="AK10" s="40"/>
      <c r="AL10" s="62">
        <f t="shared" si="5"/>
        <v>1821000</v>
      </c>
    </row>
    <row r="11" spans="1:39" s="1" customFormat="1" x14ac:dyDescent="0.25">
      <c r="A11" s="66" t="s">
        <v>91</v>
      </c>
      <c r="B11" s="66" t="s">
        <v>116</v>
      </c>
      <c r="C11" s="38" t="s">
        <v>117</v>
      </c>
      <c r="D11" s="39" t="s">
        <v>101</v>
      </c>
      <c r="E11" s="37"/>
      <c r="F11" s="39"/>
      <c r="G11" s="40">
        <v>217000</v>
      </c>
      <c r="H11" s="40">
        <v>86300</v>
      </c>
      <c r="I11" s="40">
        <v>0</v>
      </c>
      <c r="J11" s="40">
        <v>0</v>
      </c>
      <c r="K11" s="40">
        <v>0</v>
      </c>
      <c r="L11" s="62">
        <f t="shared" si="0"/>
        <v>303300</v>
      </c>
      <c r="M11" s="40">
        <v>0</v>
      </c>
      <c r="N11" s="40">
        <v>0</v>
      </c>
      <c r="O11" s="40">
        <v>192300</v>
      </c>
      <c r="P11" s="40">
        <v>79900</v>
      </c>
      <c r="Q11" s="40">
        <v>0</v>
      </c>
      <c r="R11" s="40">
        <v>0</v>
      </c>
      <c r="S11" s="40">
        <v>0</v>
      </c>
      <c r="T11" s="62">
        <f t="shared" si="1"/>
        <v>272200</v>
      </c>
      <c r="U11" s="40">
        <v>0</v>
      </c>
      <c r="V11" s="40">
        <v>0</v>
      </c>
      <c r="W11" s="40">
        <v>200900</v>
      </c>
      <c r="X11" s="40">
        <v>75300</v>
      </c>
      <c r="Y11" s="40">
        <v>0</v>
      </c>
      <c r="Z11" s="40">
        <v>0</v>
      </c>
      <c r="AA11" s="40">
        <v>0</v>
      </c>
      <c r="AB11" s="62">
        <f t="shared" si="2"/>
        <v>276200</v>
      </c>
      <c r="AC11" s="40">
        <v>0</v>
      </c>
      <c r="AD11" s="40">
        <v>0</v>
      </c>
      <c r="AE11" s="40">
        <v>62800</v>
      </c>
      <c r="AF11" s="40">
        <v>0</v>
      </c>
      <c r="AG11" s="40">
        <v>0</v>
      </c>
      <c r="AH11" s="40">
        <v>0</v>
      </c>
      <c r="AI11" s="40">
        <v>0</v>
      </c>
      <c r="AJ11" s="62">
        <f t="shared" si="4"/>
        <v>62800</v>
      </c>
      <c r="AK11" s="40"/>
      <c r="AL11" s="62">
        <f t="shared" si="5"/>
        <v>240500</v>
      </c>
    </row>
    <row r="12" spans="1:39" s="1" customFormat="1" x14ac:dyDescent="0.25">
      <c r="A12" s="66" t="s">
        <v>91</v>
      </c>
      <c r="B12" s="66" t="s">
        <v>120</v>
      </c>
      <c r="C12" s="38" t="s">
        <v>121</v>
      </c>
      <c r="D12" s="39" t="s">
        <v>101</v>
      </c>
      <c r="E12" s="37"/>
      <c r="F12" s="39"/>
      <c r="G12" s="40">
        <v>7887500</v>
      </c>
      <c r="H12" s="40">
        <v>5992300</v>
      </c>
      <c r="I12" s="40">
        <v>0</v>
      </c>
      <c r="J12" s="40">
        <v>2840400</v>
      </c>
      <c r="K12" s="40">
        <v>0</v>
      </c>
      <c r="L12" s="62">
        <f t="shared" si="0"/>
        <v>16720200</v>
      </c>
      <c r="M12" s="40">
        <v>0</v>
      </c>
      <c r="N12" s="40">
        <v>0</v>
      </c>
      <c r="O12" s="40">
        <v>6860600</v>
      </c>
      <c r="P12" s="40">
        <v>5269700</v>
      </c>
      <c r="Q12" s="40">
        <v>0</v>
      </c>
      <c r="R12" s="40">
        <v>2352850</v>
      </c>
      <c r="S12" s="40">
        <v>0</v>
      </c>
      <c r="T12" s="62">
        <f t="shared" si="1"/>
        <v>14483150</v>
      </c>
      <c r="U12" s="40">
        <v>0</v>
      </c>
      <c r="V12" s="40">
        <v>0</v>
      </c>
      <c r="W12" s="40">
        <v>7121600</v>
      </c>
      <c r="X12" s="40">
        <v>3569800</v>
      </c>
      <c r="Y12" s="40">
        <v>0</v>
      </c>
      <c r="Z12" s="40">
        <v>2562050</v>
      </c>
      <c r="AA12" s="40">
        <v>0</v>
      </c>
      <c r="AB12" s="62">
        <f t="shared" si="2"/>
        <v>13253450</v>
      </c>
      <c r="AC12" s="40">
        <v>0</v>
      </c>
      <c r="AD12" s="40">
        <v>0</v>
      </c>
      <c r="AE12" s="40">
        <v>7419600</v>
      </c>
      <c r="AF12" s="40">
        <v>3164500</v>
      </c>
      <c r="AG12" s="40">
        <v>0</v>
      </c>
      <c r="AH12" s="40">
        <f>4600/2</f>
        <v>2300</v>
      </c>
      <c r="AI12" s="40">
        <v>0</v>
      </c>
      <c r="AJ12" s="62">
        <f t="shared" si="4"/>
        <v>10586400</v>
      </c>
      <c r="AK12" s="40"/>
      <c r="AL12" s="62">
        <f t="shared" si="5"/>
        <v>6133800</v>
      </c>
    </row>
    <row r="13" spans="1:39" s="1" customFormat="1" x14ac:dyDescent="0.25">
      <c r="A13" s="66" t="s">
        <v>91</v>
      </c>
      <c r="B13" s="66" t="s">
        <v>124</v>
      </c>
      <c r="C13" s="38" t="s">
        <v>125</v>
      </c>
      <c r="D13" s="39" t="s">
        <v>101</v>
      </c>
      <c r="E13" s="37"/>
      <c r="F13" s="39"/>
      <c r="G13" s="40">
        <v>14613300</v>
      </c>
      <c r="H13" s="40">
        <v>47177250</v>
      </c>
      <c r="I13" s="40">
        <v>0</v>
      </c>
      <c r="J13" s="40">
        <v>581700</v>
      </c>
      <c r="K13" s="40">
        <v>0</v>
      </c>
      <c r="L13" s="62">
        <f t="shared" si="0"/>
        <v>62372250</v>
      </c>
      <c r="M13" s="40">
        <v>0</v>
      </c>
      <c r="N13" s="40">
        <v>0</v>
      </c>
      <c r="O13" s="40">
        <v>11793400</v>
      </c>
      <c r="P13" s="40">
        <v>44548500</v>
      </c>
      <c r="Q13" s="40">
        <v>0</v>
      </c>
      <c r="R13" s="40">
        <v>521650</v>
      </c>
      <c r="S13" s="40">
        <v>0</v>
      </c>
      <c r="T13" s="62">
        <f t="shared" si="1"/>
        <v>56863550</v>
      </c>
      <c r="U13" s="40">
        <v>0</v>
      </c>
      <c r="V13" s="40">
        <v>0</v>
      </c>
      <c r="W13" s="40">
        <v>11176100</v>
      </c>
      <c r="X13" s="40">
        <v>43851200</v>
      </c>
      <c r="Y13" s="40">
        <v>0</v>
      </c>
      <c r="Z13" s="40">
        <v>4399300</v>
      </c>
      <c r="AA13" s="40">
        <v>0</v>
      </c>
      <c r="AB13" s="62">
        <f t="shared" si="2"/>
        <v>59426600</v>
      </c>
      <c r="AC13" s="40">
        <v>0</v>
      </c>
      <c r="AD13" s="40">
        <v>0</v>
      </c>
      <c r="AE13" s="40">
        <v>12656500</v>
      </c>
      <c r="AF13" s="40">
        <v>1135000</v>
      </c>
      <c r="AG13" s="40">
        <v>0</v>
      </c>
      <c r="AH13" s="40">
        <f>1252100/2</f>
        <v>626050</v>
      </c>
      <c r="AI13" s="40">
        <v>0</v>
      </c>
      <c r="AJ13" s="62">
        <f t="shared" si="4"/>
        <v>14417550</v>
      </c>
      <c r="AK13" s="40"/>
      <c r="AL13" s="62">
        <f t="shared" si="5"/>
        <v>47954700</v>
      </c>
    </row>
    <row r="14" spans="1:39" s="1" customFormat="1" x14ac:dyDescent="0.25">
      <c r="A14" s="66" t="s">
        <v>91</v>
      </c>
      <c r="B14" s="66" t="s">
        <v>128</v>
      </c>
      <c r="C14" s="38" t="s">
        <v>129</v>
      </c>
      <c r="D14" s="39" t="s">
        <v>101</v>
      </c>
      <c r="E14" s="37"/>
      <c r="F14" s="39"/>
      <c r="G14" s="40">
        <v>6000300</v>
      </c>
      <c r="H14" s="40">
        <v>1187850</v>
      </c>
      <c r="I14" s="40">
        <v>0</v>
      </c>
      <c r="J14" s="40">
        <v>60050</v>
      </c>
      <c r="K14" s="40">
        <v>0</v>
      </c>
      <c r="L14" s="62">
        <f t="shared" si="0"/>
        <v>7248200</v>
      </c>
      <c r="M14" s="40">
        <v>0</v>
      </c>
      <c r="N14" s="40">
        <v>0</v>
      </c>
      <c r="O14" s="40">
        <v>5818200</v>
      </c>
      <c r="P14" s="40">
        <v>1292000</v>
      </c>
      <c r="Q14" s="40">
        <v>0</v>
      </c>
      <c r="R14" s="40">
        <v>48450</v>
      </c>
      <c r="S14" s="40">
        <v>0</v>
      </c>
      <c r="T14" s="62">
        <f t="shared" si="1"/>
        <v>7158650</v>
      </c>
      <c r="U14" s="40">
        <v>0</v>
      </c>
      <c r="V14" s="40">
        <v>0</v>
      </c>
      <c r="W14" s="40">
        <v>4855300</v>
      </c>
      <c r="X14" s="40">
        <v>1876100</v>
      </c>
      <c r="Y14" s="40">
        <v>0</v>
      </c>
      <c r="Z14" s="40">
        <v>43100</v>
      </c>
      <c r="AA14" s="40">
        <v>0</v>
      </c>
      <c r="AB14" s="62">
        <f t="shared" si="2"/>
        <v>6774500</v>
      </c>
      <c r="AC14" s="40">
        <v>0</v>
      </c>
      <c r="AD14" s="40">
        <v>0</v>
      </c>
      <c r="AE14" s="40">
        <v>5807000</v>
      </c>
      <c r="AF14" s="40">
        <v>1602300</v>
      </c>
      <c r="AG14" s="40">
        <v>0</v>
      </c>
      <c r="AH14" s="40">
        <v>0</v>
      </c>
      <c r="AI14" s="40">
        <v>0</v>
      </c>
      <c r="AJ14" s="62">
        <f t="shared" si="4"/>
        <v>7409300</v>
      </c>
      <c r="AK14" s="40"/>
      <c r="AL14" s="62">
        <f t="shared" si="5"/>
        <v>-161100</v>
      </c>
    </row>
    <row r="15" spans="1:39" s="1" customFormat="1" x14ac:dyDescent="0.25">
      <c r="A15" s="66" t="s">
        <v>91</v>
      </c>
      <c r="B15" s="66" t="s">
        <v>132</v>
      </c>
      <c r="C15" s="38" t="s">
        <v>133</v>
      </c>
      <c r="D15" s="39" t="s">
        <v>101</v>
      </c>
      <c r="E15" s="37"/>
      <c r="F15" s="39"/>
      <c r="G15" s="40">
        <v>92300</v>
      </c>
      <c r="H15" s="40">
        <v>0</v>
      </c>
      <c r="I15" s="40">
        <v>0</v>
      </c>
      <c r="J15" s="40">
        <v>0</v>
      </c>
      <c r="K15" s="40">
        <v>0</v>
      </c>
      <c r="L15" s="62">
        <f t="shared" si="0"/>
        <v>92300</v>
      </c>
      <c r="M15" s="40">
        <v>0</v>
      </c>
      <c r="N15" s="40">
        <v>0</v>
      </c>
      <c r="O15" s="40">
        <v>79100</v>
      </c>
      <c r="P15" s="40">
        <v>0</v>
      </c>
      <c r="Q15" s="40">
        <v>0</v>
      </c>
      <c r="R15" s="40">
        <v>0</v>
      </c>
      <c r="S15" s="40">
        <v>0</v>
      </c>
      <c r="T15" s="62">
        <f t="shared" si="1"/>
        <v>79100</v>
      </c>
      <c r="U15" s="40">
        <v>0</v>
      </c>
      <c r="V15" s="40">
        <v>0</v>
      </c>
      <c r="W15" s="40">
        <v>77200</v>
      </c>
      <c r="X15" s="40">
        <v>0</v>
      </c>
      <c r="Y15" s="40">
        <v>0</v>
      </c>
      <c r="Z15" s="40">
        <v>0</v>
      </c>
      <c r="AA15" s="40">
        <v>0</v>
      </c>
      <c r="AB15" s="62">
        <f t="shared" si="2"/>
        <v>77200</v>
      </c>
      <c r="AC15" s="40">
        <v>0</v>
      </c>
      <c r="AD15" s="40">
        <v>0</v>
      </c>
      <c r="AE15" s="40">
        <v>0</v>
      </c>
      <c r="AF15" s="40">
        <v>0</v>
      </c>
      <c r="AG15" s="40">
        <v>0</v>
      </c>
      <c r="AH15" s="40">
        <v>0</v>
      </c>
      <c r="AI15" s="40">
        <v>0</v>
      </c>
      <c r="AJ15" s="62">
        <f t="shared" si="4"/>
        <v>0</v>
      </c>
      <c r="AK15" s="40"/>
      <c r="AL15" s="62">
        <f t="shared" si="5"/>
        <v>92300</v>
      </c>
    </row>
    <row r="16" spans="1:39" s="1" customFormat="1" x14ac:dyDescent="0.25">
      <c r="A16" s="66" t="s">
        <v>91</v>
      </c>
      <c r="B16" s="66" t="s">
        <v>136</v>
      </c>
      <c r="C16" s="38" t="s">
        <v>137</v>
      </c>
      <c r="D16" s="39" t="s">
        <v>101</v>
      </c>
      <c r="E16" s="37"/>
      <c r="F16" s="39"/>
      <c r="G16" s="40">
        <v>2554300</v>
      </c>
      <c r="H16" s="40">
        <v>876000</v>
      </c>
      <c r="I16" s="40">
        <v>0</v>
      </c>
      <c r="J16" s="40">
        <v>112300</v>
      </c>
      <c r="K16" s="40">
        <v>0</v>
      </c>
      <c r="L16" s="62">
        <f t="shared" si="0"/>
        <v>3542600</v>
      </c>
      <c r="M16" s="40">
        <v>0</v>
      </c>
      <c r="N16" s="40">
        <v>0</v>
      </c>
      <c r="O16" s="40">
        <v>2046400</v>
      </c>
      <c r="P16" s="40">
        <v>984500</v>
      </c>
      <c r="Q16" s="40">
        <v>0</v>
      </c>
      <c r="R16" s="40">
        <v>56350</v>
      </c>
      <c r="S16" s="40">
        <v>0</v>
      </c>
      <c r="T16" s="62">
        <f t="shared" si="1"/>
        <v>3087250</v>
      </c>
      <c r="U16" s="40">
        <v>0</v>
      </c>
      <c r="V16" s="40">
        <v>0</v>
      </c>
      <c r="W16" s="40">
        <v>1854800</v>
      </c>
      <c r="X16" s="40">
        <v>1045500</v>
      </c>
      <c r="Y16" s="40">
        <v>0</v>
      </c>
      <c r="Z16" s="40">
        <v>88700</v>
      </c>
      <c r="AA16" s="40">
        <v>0</v>
      </c>
      <c r="AB16" s="62">
        <f t="shared" si="2"/>
        <v>2989000</v>
      </c>
      <c r="AC16" s="40">
        <v>0</v>
      </c>
      <c r="AD16" s="40">
        <v>0</v>
      </c>
      <c r="AE16" s="40">
        <v>1587400</v>
      </c>
      <c r="AF16" s="40">
        <v>8994300</v>
      </c>
      <c r="AG16" s="40">
        <v>0</v>
      </c>
      <c r="AH16" s="40">
        <v>0</v>
      </c>
      <c r="AI16" s="40">
        <v>0</v>
      </c>
      <c r="AJ16" s="62">
        <f t="shared" si="4"/>
        <v>10581700</v>
      </c>
      <c r="AK16" s="40"/>
      <c r="AL16" s="62">
        <f t="shared" si="5"/>
        <v>-7039100</v>
      </c>
    </row>
    <row r="17" spans="1:38" s="1" customFormat="1" x14ac:dyDescent="0.25">
      <c r="A17" s="66" t="s">
        <v>91</v>
      </c>
      <c r="B17" s="66" t="s">
        <v>140</v>
      </c>
      <c r="C17" s="38" t="s">
        <v>141</v>
      </c>
      <c r="D17" s="39" t="s">
        <v>101</v>
      </c>
      <c r="E17" s="37"/>
      <c r="F17" s="39"/>
      <c r="G17" s="40">
        <v>440400</v>
      </c>
      <c r="H17" s="40">
        <v>141200</v>
      </c>
      <c r="I17" s="40">
        <v>0</v>
      </c>
      <c r="J17" s="40">
        <v>383200</v>
      </c>
      <c r="K17" s="40">
        <v>0</v>
      </c>
      <c r="L17" s="62">
        <f t="shared" si="0"/>
        <v>964800</v>
      </c>
      <c r="M17" s="40">
        <v>0</v>
      </c>
      <c r="N17" s="40">
        <v>0</v>
      </c>
      <c r="O17" s="40">
        <v>361800</v>
      </c>
      <c r="P17" s="40">
        <v>132900</v>
      </c>
      <c r="Q17" s="40">
        <v>0</v>
      </c>
      <c r="R17" s="40">
        <v>346950</v>
      </c>
      <c r="S17" s="40">
        <v>0</v>
      </c>
      <c r="T17" s="62">
        <f t="shared" si="1"/>
        <v>841650</v>
      </c>
      <c r="U17" s="40">
        <v>0</v>
      </c>
      <c r="V17" s="40">
        <v>0</v>
      </c>
      <c r="W17" s="40">
        <v>368200</v>
      </c>
      <c r="X17" s="40">
        <v>154800</v>
      </c>
      <c r="Y17" s="40">
        <v>0</v>
      </c>
      <c r="Z17" s="40">
        <v>515350</v>
      </c>
      <c r="AA17" s="40">
        <v>0</v>
      </c>
      <c r="AB17" s="62">
        <f t="shared" si="2"/>
        <v>1038350</v>
      </c>
      <c r="AC17" s="40">
        <v>0</v>
      </c>
      <c r="AD17" s="40">
        <v>0</v>
      </c>
      <c r="AE17" s="40">
        <v>371000</v>
      </c>
      <c r="AF17" s="40">
        <v>11400</v>
      </c>
      <c r="AG17" s="40">
        <v>0</v>
      </c>
      <c r="AH17" s="40">
        <v>0</v>
      </c>
      <c r="AI17" s="40">
        <v>0</v>
      </c>
      <c r="AJ17" s="62">
        <f t="shared" si="4"/>
        <v>382400</v>
      </c>
      <c r="AK17" s="40"/>
      <c r="AL17" s="62">
        <f t="shared" si="5"/>
        <v>582400</v>
      </c>
    </row>
    <row r="18" spans="1:38" s="1" customFormat="1" x14ac:dyDescent="0.25">
      <c r="A18" s="66" t="s">
        <v>91</v>
      </c>
      <c r="B18" s="66" t="s">
        <v>144</v>
      </c>
      <c r="C18" s="38" t="s">
        <v>145</v>
      </c>
      <c r="D18" s="39" t="s">
        <v>101</v>
      </c>
      <c r="E18" s="37"/>
      <c r="F18" s="39"/>
      <c r="G18" s="40">
        <v>20900</v>
      </c>
      <c r="H18" s="40">
        <v>0</v>
      </c>
      <c r="I18" s="40">
        <v>0</v>
      </c>
      <c r="J18" s="40">
        <v>0</v>
      </c>
      <c r="K18" s="40">
        <v>0</v>
      </c>
      <c r="L18" s="62">
        <f t="shared" si="0"/>
        <v>20900</v>
      </c>
      <c r="M18" s="40">
        <v>0</v>
      </c>
      <c r="N18" s="40">
        <v>0</v>
      </c>
      <c r="O18" s="40">
        <v>3300</v>
      </c>
      <c r="P18" s="40">
        <v>0</v>
      </c>
      <c r="Q18" s="40">
        <v>0</v>
      </c>
      <c r="R18" s="40">
        <v>0</v>
      </c>
      <c r="S18" s="40">
        <v>0</v>
      </c>
      <c r="T18" s="62">
        <f t="shared" si="1"/>
        <v>3300</v>
      </c>
      <c r="U18" s="40">
        <v>0</v>
      </c>
      <c r="V18" s="40">
        <v>0</v>
      </c>
      <c r="W18" s="40">
        <v>4200</v>
      </c>
      <c r="X18" s="40">
        <v>0</v>
      </c>
      <c r="Y18" s="40">
        <v>0</v>
      </c>
      <c r="Z18" s="40">
        <v>0</v>
      </c>
      <c r="AA18" s="40">
        <v>0</v>
      </c>
      <c r="AB18" s="62">
        <f t="shared" si="2"/>
        <v>4200</v>
      </c>
      <c r="AC18" s="40">
        <v>0</v>
      </c>
      <c r="AD18" s="40">
        <v>0</v>
      </c>
      <c r="AE18" s="40">
        <v>3500</v>
      </c>
      <c r="AF18" s="40" t="s">
        <v>485</v>
      </c>
      <c r="AG18" s="40">
        <v>0</v>
      </c>
      <c r="AH18" s="40">
        <v>0</v>
      </c>
      <c r="AI18" s="40">
        <v>0</v>
      </c>
      <c r="AJ18" s="62">
        <f t="shared" si="4"/>
        <v>3500</v>
      </c>
      <c r="AK18" s="40"/>
      <c r="AL18" s="62">
        <f t="shared" si="5"/>
        <v>17400</v>
      </c>
    </row>
    <row r="19" spans="1:38" s="1" customFormat="1" x14ac:dyDescent="0.25">
      <c r="A19" s="66" t="s">
        <v>91</v>
      </c>
      <c r="B19" s="66" t="s">
        <v>148</v>
      </c>
      <c r="C19" s="38" t="s">
        <v>149</v>
      </c>
      <c r="D19" s="39" t="s">
        <v>101</v>
      </c>
      <c r="E19" s="37"/>
      <c r="F19" s="39"/>
      <c r="G19" s="40">
        <v>427800</v>
      </c>
      <c r="H19" s="40">
        <v>0</v>
      </c>
      <c r="I19" s="40">
        <v>0</v>
      </c>
      <c r="J19" s="40">
        <v>0</v>
      </c>
      <c r="K19" s="40">
        <v>0</v>
      </c>
      <c r="L19" s="62">
        <f t="shared" si="0"/>
        <v>427800</v>
      </c>
      <c r="M19" s="40">
        <v>0</v>
      </c>
      <c r="N19" s="40">
        <v>0</v>
      </c>
      <c r="O19" s="40">
        <v>390200</v>
      </c>
      <c r="P19" s="40">
        <v>0</v>
      </c>
      <c r="Q19" s="40">
        <v>0</v>
      </c>
      <c r="R19" s="40">
        <v>0</v>
      </c>
      <c r="S19" s="40">
        <v>0</v>
      </c>
      <c r="T19" s="62">
        <f t="shared" si="1"/>
        <v>390200</v>
      </c>
      <c r="U19" s="40">
        <v>0</v>
      </c>
      <c r="V19" s="40">
        <v>0</v>
      </c>
      <c r="W19" s="40">
        <v>433000</v>
      </c>
      <c r="X19" s="40">
        <v>0</v>
      </c>
      <c r="Y19" s="40">
        <v>0</v>
      </c>
      <c r="Z19" s="40">
        <v>0</v>
      </c>
      <c r="AA19" s="40">
        <v>0</v>
      </c>
      <c r="AB19" s="62">
        <f t="shared" si="2"/>
        <v>433000</v>
      </c>
      <c r="AC19" s="40">
        <v>0</v>
      </c>
      <c r="AD19" s="40">
        <v>0</v>
      </c>
      <c r="AE19" s="40">
        <v>257700</v>
      </c>
      <c r="AF19" s="40">
        <v>45500</v>
      </c>
      <c r="AG19" s="40">
        <v>0</v>
      </c>
      <c r="AH19" s="40">
        <v>0</v>
      </c>
      <c r="AI19" s="40">
        <v>0</v>
      </c>
      <c r="AJ19" s="62">
        <f t="shared" si="4"/>
        <v>303200</v>
      </c>
      <c r="AK19" s="40"/>
      <c r="AL19" s="62">
        <f t="shared" si="5"/>
        <v>124600</v>
      </c>
    </row>
    <row r="20" spans="1:38" s="1" customFormat="1" x14ac:dyDescent="0.25">
      <c r="A20" s="66" t="s">
        <v>91</v>
      </c>
      <c r="B20" s="66" t="s">
        <v>152</v>
      </c>
      <c r="C20" s="38" t="s">
        <v>153</v>
      </c>
      <c r="D20" s="39" t="s">
        <v>101</v>
      </c>
      <c r="E20" s="37"/>
      <c r="F20" s="39"/>
      <c r="G20" s="40">
        <v>918000</v>
      </c>
      <c r="H20" s="40">
        <v>3708700</v>
      </c>
      <c r="I20" s="40">
        <v>0</v>
      </c>
      <c r="J20" s="40">
        <v>3178850</v>
      </c>
      <c r="K20" s="40">
        <v>0</v>
      </c>
      <c r="L20" s="62">
        <f t="shared" si="0"/>
        <v>7805550</v>
      </c>
      <c r="M20" s="40">
        <v>0</v>
      </c>
      <c r="N20" s="40">
        <v>0</v>
      </c>
      <c r="O20" s="40">
        <v>639700</v>
      </c>
      <c r="P20" s="40">
        <v>4827200</v>
      </c>
      <c r="Q20" s="40">
        <v>0</v>
      </c>
      <c r="R20" s="40">
        <v>2803700</v>
      </c>
      <c r="S20" s="40">
        <v>0</v>
      </c>
      <c r="T20" s="62">
        <f t="shared" si="1"/>
        <v>8270600</v>
      </c>
      <c r="U20" s="40">
        <v>0</v>
      </c>
      <c r="V20" s="40">
        <v>0</v>
      </c>
      <c r="W20" s="40">
        <v>344500</v>
      </c>
      <c r="X20" s="40">
        <v>5628800</v>
      </c>
      <c r="Y20" s="40">
        <v>0</v>
      </c>
      <c r="Z20" s="40">
        <v>2524600</v>
      </c>
      <c r="AA20" s="40">
        <v>0</v>
      </c>
      <c r="AB20" s="62">
        <f t="shared" si="2"/>
        <v>8497900</v>
      </c>
      <c r="AC20" s="40">
        <v>0</v>
      </c>
      <c r="AD20" s="40">
        <v>0</v>
      </c>
      <c r="AE20" s="40">
        <v>403200</v>
      </c>
      <c r="AF20" s="40">
        <v>21171000</v>
      </c>
      <c r="AG20" s="40">
        <v>0</v>
      </c>
      <c r="AH20" s="40">
        <v>0</v>
      </c>
      <c r="AI20" s="40">
        <v>0</v>
      </c>
      <c r="AJ20" s="62">
        <f t="shared" si="4"/>
        <v>21574200</v>
      </c>
      <c r="AK20" s="40"/>
      <c r="AL20" s="62">
        <f t="shared" si="5"/>
        <v>-13768650</v>
      </c>
    </row>
    <row r="21" spans="1:38" s="1" customFormat="1" x14ac:dyDescent="0.25">
      <c r="A21" s="66" t="s">
        <v>91</v>
      </c>
      <c r="B21" s="66" t="s">
        <v>156</v>
      </c>
      <c r="C21" s="38" t="s">
        <v>157</v>
      </c>
      <c r="D21" s="39" t="s">
        <v>101</v>
      </c>
      <c r="E21" s="37"/>
      <c r="F21" s="39"/>
      <c r="G21" s="40">
        <v>16260700</v>
      </c>
      <c r="H21" s="40">
        <v>2423300</v>
      </c>
      <c r="I21" s="40">
        <v>0</v>
      </c>
      <c r="J21" s="40">
        <v>560750</v>
      </c>
      <c r="K21" s="40">
        <v>0</v>
      </c>
      <c r="L21" s="62">
        <f t="shared" si="0"/>
        <v>19244750</v>
      </c>
      <c r="M21" s="40">
        <v>0</v>
      </c>
      <c r="N21" s="40">
        <v>0</v>
      </c>
      <c r="O21" s="40">
        <v>17435600</v>
      </c>
      <c r="P21" s="40">
        <v>2102700</v>
      </c>
      <c r="Q21" s="40">
        <v>0</v>
      </c>
      <c r="R21" s="40">
        <v>506750</v>
      </c>
      <c r="S21" s="40">
        <v>0</v>
      </c>
      <c r="T21" s="62">
        <f t="shared" si="1"/>
        <v>20045050</v>
      </c>
      <c r="U21" s="40">
        <v>0</v>
      </c>
      <c r="V21" s="40">
        <v>0</v>
      </c>
      <c r="W21" s="40">
        <v>18928400</v>
      </c>
      <c r="X21" s="40">
        <v>2158400</v>
      </c>
      <c r="Y21" s="40">
        <v>0</v>
      </c>
      <c r="Z21" s="40">
        <v>462500</v>
      </c>
      <c r="AA21" s="40">
        <v>0</v>
      </c>
      <c r="AB21" s="62">
        <f t="shared" si="2"/>
        <v>21549300</v>
      </c>
      <c r="AC21" s="40">
        <v>0</v>
      </c>
      <c r="AD21" s="40">
        <v>0</v>
      </c>
      <c r="AE21" s="40">
        <v>19916300</v>
      </c>
      <c r="AF21" s="40">
        <v>2242400</v>
      </c>
      <c r="AG21" s="40">
        <v>0</v>
      </c>
      <c r="AH21" s="40">
        <v>0</v>
      </c>
      <c r="AI21" s="40">
        <v>0</v>
      </c>
      <c r="AJ21" s="62">
        <f t="shared" si="4"/>
        <v>22158700</v>
      </c>
      <c r="AK21" s="40"/>
      <c r="AL21" s="62">
        <f t="shared" si="5"/>
        <v>-2913950</v>
      </c>
    </row>
    <row r="22" spans="1:38" s="1" customFormat="1" x14ac:dyDescent="0.25">
      <c r="A22" s="66" t="s">
        <v>91</v>
      </c>
      <c r="B22" s="66" t="s">
        <v>160</v>
      </c>
      <c r="C22" s="38" t="s">
        <v>161</v>
      </c>
      <c r="D22" s="39" t="s">
        <v>101</v>
      </c>
      <c r="E22" s="37"/>
      <c r="F22" s="39"/>
      <c r="G22" s="40">
        <v>16700</v>
      </c>
      <c r="H22" s="40">
        <v>0</v>
      </c>
      <c r="I22" s="40">
        <v>0</v>
      </c>
      <c r="J22" s="40">
        <v>0</v>
      </c>
      <c r="K22" s="40">
        <v>0</v>
      </c>
      <c r="L22" s="62">
        <f t="shared" si="0"/>
        <v>16700</v>
      </c>
      <c r="M22" s="40">
        <v>0</v>
      </c>
      <c r="N22" s="40">
        <v>0</v>
      </c>
      <c r="O22" s="40">
        <v>0</v>
      </c>
      <c r="P22" s="40">
        <v>0</v>
      </c>
      <c r="Q22" s="40">
        <v>0</v>
      </c>
      <c r="R22" s="40">
        <v>0</v>
      </c>
      <c r="S22" s="40">
        <v>0</v>
      </c>
      <c r="T22" s="62">
        <f t="shared" si="1"/>
        <v>0</v>
      </c>
      <c r="U22" s="40">
        <v>0</v>
      </c>
      <c r="V22" s="40">
        <v>0</v>
      </c>
      <c r="W22" s="40">
        <v>0</v>
      </c>
      <c r="X22" s="40">
        <v>0</v>
      </c>
      <c r="Y22" s="40">
        <v>0</v>
      </c>
      <c r="Z22" s="40">
        <v>0</v>
      </c>
      <c r="AA22" s="40">
        <v>0</v>
      </c>
      <c r="AB22" s="62">
        <f t="shared" si="2"/>
        <v>0</v>
      </c>
      <c r="AC22" s="40">
        <v>0</v>
      </c>
      <c r="AD22" s="40">
        <v>0</v>
      </c>
      <c r="AE22" s="40">
        <v>0</v>
      </c>
      <c r="AF22" s="40">
        <v>0</v>
      </c>
      <c r="AG22" s="40">
        <v>0</v>
      </c>
      <c r="AH22" s="40">
        <v>0</v>
      </c>
      <c r="AI22" s="40">
        <v>0</v>
      </c>
      <c r="AJ22" s="62">
        <f t="shared" si="4"/>
        <v>0</v>
      </c>
      <c r="AK22" s="40"/>
      <c r="AL22" s="62">
        <f t="shared" si="5"/>
        <v>16700</v>
      </c>
    </row>
    <row r="23" spans="1:38" s="1" customFormat="1" x14ac:dyDescent="0.25">
      <c r="A23" s="66" t="s">
        <v>91</v>
      </c>
      <c r="B23" s="66" t="s">
        <v>164</v>
      </c>
      <c r="C23" s="38" t="s">
        <v>165</v>
      </c>
      <c r="D23" s="39" t="s">
        <v>101</v>
      </c>
      <c r="E23" s="37"/>
      <c r="F23" s="39"/>
      <c r="G23" s="40">
        <v>290300</v>
      </c>
      <c r="H23" s="40">
        <v>0</v>
      </c>
      <c r="I23" s="40">
        <v>0</v>
      </c>
      <c r="J23" s="40">
        <v>0</v>
      </c>
      <c r="K23" s="40">
        <v>0</v>
      </c>
      <c r="L23" s="62">
        <f t="shared" si="0"/>
        <v>290300</v>
      </c>
      <c r="M23" s="40">
        <v>0</v>
      </c>
      <c r="N23" s="40">
        <v>0</v>
      </c>
      <c r="O23" s="40">
        <v>102700</v>
      </c>
      <c r="P23" s="40">
        <v>25000</v>
      </c>
      <c r="Q23" s="40">
        <v>0</v>
      </c>
      <c r="R23" s="40">
        <v>0</v>
      </c>
      <c r="S23" s="40">
        <v>0</v>
      </c>
      <c r="T23" s="62">
        <f t="shared" si="1"/>
        <v>127700</v>
      </c>
      <c r="U23" s="40">
        <v>0</v>
      </c>
      <c r="V23" s="40">
        <v>0</v>
      </c>
      <c r="W23" s="40">
        <v>149300</v>
      </c>
      <c r="X23" s="40">
        <v>37500</v>
      </c>
      <c r="Y23" s="40">
        <v>0</v>
      </c>
      <c r="Z23" s="40">
        <v>0</v>
      </c>
      <c r="AA23" s="40">
        <v>0</v>
      </c>
      <c r="AB23" s="62">
        <f t="shared" si="2"/>
        <v>186800</v>
      </c>
      <c r="AC23" s="40">
        <v>0</v>
      </c>
      <c r="AD23" s="40">
        <v>0</v>
      </c>
      <c r="AE23" s="40">
        <v>166700</v>
      </c>
      <c r="AF23" s="40">
        <v>125000</v>
      </c>
      <c r="AG23" s="40">
        <v>0</v>
      </c>
      <c r="AH23" s="40">
        <v>0</v>
      </c>
      <c r="AI23" s="40">
        <v>0</v>
      </c>
      <c r="AJ23" s="62">
        <f t="shared" si="4"/>
        <v>291700</v>
      </c>
      <c r="AK23" s="40"/>
      <c r="AL23" s="62">
        <f t="shared" si="5"/>
        <v>-1400</v>
      </c>
    </row>
    <row r="24" spans="1:38" s="1" customFormat="1" x14ac:dyDescent="0.25">
      <c r="A24" s="66" t="s">
        <v>91</v>
      </c>
      <c r="B24" s="66" t="s">
        <v>168</v>
      </c>
      <c r="C24" s="38" t="s">
        <v>169</v>
      </c>
      <c r="D24" s="39" t="s">
        <v>101</v>
      </c>
      <c r="E24" s="37"/>
      <c r="F24" s="39"/>
      <c r="G24" s="40">
        <v>39000</v>
      </c>
      <c r="H24" s="40">
        <v>0</v>
      </c>
      <c r="I24" s="40">
        <v>0</v>
      </c>
      <c r="J24" s="40">
        <v>0</v>
      </c>
      <c r="K24" s="40">
        <v>0</v>
      </c>
      <c r="L24" s="62">
        <f t="shared" si="0"/>
        <v>39000</v>
      </c>
      <c r="M24" s="40">
        <v>0</v>
      </c>
      <c r="N24" s="40">
        <v>0</v>
      </c>
      <c r="O24" s="40">
        <v>4700</v>
      </c>
      <c r="P24" s="40">
        <v>0</v>
      </c>
      <c r="Q24" s="40">
        <v>0</v>
      </c>
      <c r="R24" s="40">
        <v>0</v>
      </c>
      <c r="S24" s="40">
        <v>0</v>
      </c>
      <c r="T24" s="62">
        <f t="shared" si="1"/>
        <v>4700</v>
      </c>
      <c r="U24" s="40">
        <v>0</v>
      </c>
      <c r="V24" s="40">
        <v>0</v>
      </c>
      <c r="W24" s="40">
        <v>4300</v>
      </c>
      <c r="X24" s="40">
        <v>0</v>
      </c>
      <c r="Y24" s="40">
        <v>0</v>
      </c>
      <c r="Z24" s="40">
        <v>0</v>
      </c>
      <c r="AA24" s="40">
        <v>0</v>
      </c>
      <c r="AB24" s="62">
        <f t="shared" si="2"/>
        <v>4300</v>
      </c>
      <c r="AC24" s="40">
        <v>0</v>
      </c>
      <c r="AD24" s="40">
        <v>0</v>
      </c>
      <c r="AE24" s="40">
        <v>400</v>
      </c>
      <c r="AF24" s="40">
        <v>0</v>
      </c>
      <c r="AG24" s="40">
        <v>0</v>
      </c>
      <c r="AH24" s="40">
        <v>0</v>
      </c>
      <c r="AI24" s="40">
        <v>0</v>
      </c>
      <c r="AJ24" s="62">
        <f t="shared" si="4"/>
        <v>400</v>
      </c>
      <c r="AK24" s="40"/>
      <c r="AL24" s="62">
        <f t="shared" si="5"/>
        <v>38600</v>
      </c>
    </row>
    <row r="25" spans="1:38" s="1" customFormat="1" x14ac:dyDescent="0.25">
      <c r="A25" s="66" t="s">
        <v>91</v>
      </c>
      <c r="B25" s="66" t="s">
        <v>172</v>
      </c>
      <c r="C25" s="38" t="s">
        <v>173</v>
      </c>
      <c r="D25" s="39" t="s">
        <v>101</v>
      </c>
      <c r="E25" s="37"/>
      <c r="F25" s="39"/>
      <c r="G25" s="40">
        <v>1613700</v>
      </c>
      <c r="H25" s="40">
        <v>168700</v>
      </c>
      <c r="I25" s="40">
        <v>0</v>
      </c>
      <c r="J25" s="40">
        <v>116200</v>
      </c>
      <c r="K25" s="40">
        <v>0</v>
      </c>
      <c r="L25" s="62">
        <f t="shared" si="0"/>
        <v>1898600</v>
      </c>
      <c r="M25" s="40">
        <v>0</v>
      </c>
      <c r="N25" s="40">
        <v>0</v>
      </c>
      <c r="O25" s="40">
        <v>1397000</v>
      </c>
      <c r="P25" s="40">
        <v>78700</v>
      </c>
      <c r="Q25" s="40">
        <v>0</v>
      </c>
      <c r="R25" s="40">
        <v>105450</v>
      </c>
      <c r="S25" s="40">
        <v>0</v>
      </c>
      <c r="T25" s="62">
        <f t="shared" si="1"/>
        <v>1581150</v>
      </c>
      <c r="U25" s="40">
        <v>0</v>
      </c>
      <c r="V25" s="40">
        <v>0</v>
      </c>
      <c r="W25" s="40">
        <v>1643900</v>
      </c>
      <c r="X25" s="40">
        <v>359000</v>
      </c>
      <c r="Y25" s="40">
        <v>0</v>
      </c>
      <c r="Z25" s="40">
        <v>96850</v>
      </c>
      <c r="AA25" s="40">
        <v>0</v>
      </c>
      <c r="AB25" s="62">
        <f t="shared" si="2"/>
        <v>2099750</v>
      </c>
      <c r="AC25" s="40">
        <v>0</v>
      </c>
      <c r="AD25" s="40">
        <v>0</v>
      </c>
      <c r="AE25" s="40">
        <v>1409800</v>
      </c>
      <c r="AF25" s="40">
        <v>0</v>
      </c>
      <c r="AG25" s="40">
        <v>0</v>
      </c>
      <c r="AH25" s="40">
        <v>0</v>
      </c>
      <c r="AI25" s="40">
        <v>0</v>
      </c>
      <c r="AJ25" s="62">
        <f t="shared" si="4"/>
        <v>1409800</v>
      </c>
      <c r="AK25" s="40"/>
      <c r="AL25" s="62">
        <f t="shared" si="5"/>
        <v>488800</v>
      </c>
    </row>
    <row r="26" spans="1:38" s="1" customFormat="1" x14ac:dyDescent="0.25">
      <c r="A26" s="66" t="s">
        <v>91</v>
      </c>
      <c r="B26" s="66" t="s">
        <v>176</v>
      </c>
      <c r="C26" s="38" t="s">
        <v>93</v>
      </c>
      <c r="D26" s="39" t="s">
        <v>101</v>
      </c>
      <c r="E26" s="37"/>
      <c r="F26" s="39"/>
      <c r="G26" s="40">
        <v>51962300</v>
      </c>
      <c r="H26" s="40">
        <v>4495300</v>
      </c>
      <c r="I26" s="40">
        <v>0</v>
      </c>
      <c r="J26" s="40">
        <v>627700</v>
      </c>
      <c r="K26" s="40">
        <v>0</v>
      </c>
      <c r="L26" s="62">
        <f t="shared" si="0"/>
        <v>57085300</v>
      </c>
      <c r="M26" s="40">
        <v>0</v>
      </c>
      <c r="N26" s="40">
        <v>0</v>
      </c>
      <c r="O26" s="40">
        <v>47646800</v>
      </c>
      <c r="P26" s="40">
        <v>4134600</v>
      </c>
      <c r="Q26" s="40">
        <v>0</v>
      </c>
      <c r="R26" s="40">
        <v>2031350</v>
      </c>
      <c r="S26" s="40">
        <v>0</v>
      </c>
      <c r="T26" s="62">
        <f t="shared" si="1"/>
        <v>53812750</v>
      </c>
      <c r="U26" s="40">
        <v>0</v>
      </c>
      <c r="V26" s="40">
        <v>0</v>
      </c>
      <c r="W26" s="40">
        <v>49293600</v>
      </c>
      <c r="X26" s="40">
        <v>3602000</v>
      </c>
      <c r="Y26" s="40">
        <v>0</v>
      </c>
      <c r="Z26" s="40">
        <v>1932050</v>
      </c>
      <c r="AA26" s="40">
        <v>0</v>
      </c>
      <c r="AB26" s="62">
        <f t="shared" si="2"/>
        <v>54827650</v>
      </c>
      <c r="AC26" s="40">
        <v>0</v>
      </c>
      <c r="AD26" s="40">
        <v>0</v>
      </c>
      <c r="AE26" s="40">
        <v>41230557</v>
      </c>
      <c r="AF26" s="40">
        <v>119100</v>
      </c>
      <c r="AG26" s="40">
        <v>0</v>
      </c>
      <c r="AH26" s="40">
        <v>0</v>
      </c>
      <c r="AI26" s="40">
        <v>0</v>
      </c>
      <c r="AJ26" s="62">
        <f t="shared" si="4"/>
        <v>41349657</v>
      </c>
      <c r="AK26" s="40"/>
      <c r="AL26" s="62">
        <f t="shared" si="5"/>
        <v>15735643</v>
      </c>
    </row>
    <row r="27" spans="1:38" s="1" customFormat="1" x14ac:dyDescent="0.25">
      <c r="A27" s="66" t="s">
        <v>91</v>
      </c>
      <c r="B27" s="66" t="s">
        <v>179</v>
      </c>
      <c r="C27" s="38" t="s">
        <v>180</v>
      </c>
      <c r="D27" s="39" t="s">
        <v>101</v>
      </c>
      <c r="E27" s="37"/>
      <c r="F27" s="39"/>
      <c r="G27" s="40">
        <v>2582702</v>
      </c>
      <c r="H27" s="40">
        <v>0</v>
      </c>
      <c r="I27" s="40">
        <v>0</v>
      </c>
      <c r="J27" s="40">
        <v>0</v>
      </c>
      <c r="K27" s="40">
        <v>0</v>
      </c>
      <c r="L27" s="62">
        <f t="shared" si="0"/>
        <v>2582702</v>
      </c>
      <c r="M27" s="40">
        <v>0</v>
      </c>
      <c r="N27" s="40">
        <v>0</v>
      </c>
      <c r="O27" s="40">
        <v>2223800</v>
      </c>
      <c r="P27" s="40">
        <v>0</v>
      </c>
      <c r="Q27" s="40">
        <v>0</v>
      </c>
      <c r="R27" s="40">
        <v>0</v>
      </c>
      <c r="S27" s="40">
        <v>0</v>
      </c>
      <c r="T27" s="62">
        <f t="shared" si="1"/>
        <v>2223800</v>
      </c>
      <c r="U27" s="40">
        <v>0</v>
      </c>
      <c r="V27" s="40">
        <v>0</v>
      </c>
      <c r="W27" s="40">
        <v>1847600</v>
      </c>
      <c r="X27" s="40">
        <v>0</v>
      </c>
      <c r="Y27" s="40">
        <v>0</v>
      </c>
      <c r="Z27" s="40">
        <v>0</v>
      </c>
      <c r="AA27" s="40">
        <v>0</v>
      </c>
      <c r="AB27" s="62">
        <f t="shared" si="2"/>
        <v>1847600</v>
      </c>
      <c r="AC27" s="40">
        <v>0</v>
      </c>
      <c r="AD27" s="40">
        <v>0</v>
      </c>
      <c r="AE27" s="40">
        <v>1409600</v>
      </c>
      <c r="AF27" s="40">
        <v>0</v>
      </c>
      <c r="AG27" s="40">
        <v>0</v>
      </c>
      <c r="AH27" s="40">
        <v>0</v>
      </c>
      <c r="AI27" s="40">
        <v>0</v>
      </c>
      <c r="AJ27" s="62">
        <f t="shared" si="4"/>
        <v>1409600</v>
      </c>
      <c r="AK27" s="40"/>
      <c r="AL27" s="62">
        <f t="shared" si="5"/>
        <v>1173102</v>
      </c>
    </row>
    <row r="28" spans="1:38" s="1" customFormat="1" x14ac:dyDescent="0.25">
      <c r="A28" s="66" t="s">
        <v>91</v>
      </c>
      <c r="B28" s="66" t="s">
        <v>183</v>
      </c>
      <c r="C28" s="38" t="s">
        <v>184</v>
      </c>
      <c r="D28" s="39" t="s">
        <v>101</v>
      </c>
      <c r="E28" s="37"/>
      <c r="F28" s="39"/>
      <c r="G28" s="40">
        <v>729650</v>
      </c>
      <c r="H28" s="40">
        <v>607250</v>
      </c>
      <c r="I28" s="40">
        <v>0</v>
      </c>
      <c r="J28" s="40">
        <v>14950</v>
      </c>
      <c r="K28" s="40">
        <v>0</v>
      </c>
      <c r="L28" s="62">
        <f t="shared" si="0"/>
        <v>1351850</v>
      </c>
      <c r="M28" s="40">
        <v>0</v>
      </c>
      <c r="N28" s="40">
        <v>0</v>
      </c>
      <c r="O28" s="40">
        <v>591800</v>
      </c>
      <c r="P28" s="40">
        <v>584200</v>
      </c>
      <c r="Q28" s="40">
        <v>0</v>
      </c>
      <c r="R28" s="40">
        <v>12775</v>
      </c>
      <c r="S28" s="40">
        <v>0</v>
      </c>
      <c r="T28" s="62">
        <f t="shared" si="1"/>
        <v>1188775</v>
      </c>
      <c r="U28" s="40">
        <v>0</v>
      </c>
      <c r="V28" s="40">
        <v>0</v>
      </c>
      <c r="W28" s="40">
        <v>585450</v>
      </c>
      <c r="X28" s="40">
        <v>98050</v>
      </c>
      <c r="Y28" s="40">
        <v>0</v>
      </c>
      <c r="Z28" s="40">
        <v>11250</v>
      </c>
      <c r="AA28" s="40">
        <v>0</v>
      </c>
      <c r="AB28" s="62">
        <f t="shared" si="2"/>
        <v>694750</v>
      </c>
      <c r="AC28" s="40">
        <v>0</v>
      </c>
      <c r="AD28" s="40">
        <v>0</v>
      </c>
      <c r="AE28" s="40">
        <v>729600</v>
      </c>
      <c r="AF28" s="40">
        <v>13300</v>
      </c>
      <c r="AG28" s="40">
        <v>0</v>
      </c>
      <c r="AH28" s="40">
        <v>0</v>
      </c>
      <c r="AI28" s="40">
        <v>0</v>
      </c>
      <c r="AJ28" s="62">
        <f t="shared" si="4"/>
        <v>742900</v>
      </c>
      <c r="AK28" s="40"/>
      <c r="AL28" s="62">
        <f t="shared" si="5"/>
        <v>608950</v>
      </c>
    </row>
    <row r="29" spans="1:38" s="1" customFormat="1" x14ac:dyDescent="0.25">
      <c r="A29" s="66" t="s">
        <v>91</v>
      </c>
      <c r="B29" s="66" t="s">
        <v>187</v>
      </c>
      <c r="C29" s="38" t="s">
        <v>188</v>
      </c>
      <c r="D29" s="39" t="s">
        <v>101</v>
      </c>
      <c r="E29" s="37"/>
      <c r="F29" s="39"/>
      <c r="G29" s="40">
        <v>820200</v>
      </c>
      <c r="H29" s="40">
        <v>8910800</v>
      </c>
      <c r="I29" s="40">
        <v>0</v>
      </c>
      <c r="J29" s="40">
        <v>194600</v>
      </c>
      <c r="K29" s="40">
        <v>0</v>
      </c>
      <c r="L29" s="62">
        <f t="shared" si="0"/>
        <v>9925600</v>
      </c>
      <c r="M29" s="40">
        <v>0</v>
      </c>
      <c r="N29" s="40">
        <v>0</v>
      </c>
      <c r="O29" s="40">
        <v>774000</v>
      </c>
      <c r="P29" s="40">
        <v>5096700</v>
      </c>
      <c r="Q29" s="40">
        <v>0</v>
      </c>
      <c r="R29" s="40">
        <v>166150</v>
      </c>
      <c r="S29" s="40">
        <v>0</v>
      </c>
      <c r="T29" s="62">
        <f t="shared" si="1"/>
        <v>6036850</v>
      </c>
      <c r="U29" s="40">
        <v>0</v>
      </c>
      <c r="V29" s="40">
        <v>0</v>
      </c>
      <c r="W29" s="40">
        <v>643500</v>
      </c>
      <c r="X29" s="40">
        <v>4056700</v>
      </c>
      <c r="Y29" s="40">
        <v>0</v>
      </c>
      <c r="Z29" s="40">
        <v>159700</v>
      </c>
      <c r="AA29" s="40">
        <v>0</v>
      </c>
      <c r="AB29" s="62">
        <f t="shared" si="2"/>
        <v>4859900</v>
      </c>
      <c r="AC29" s="40">
        <v>0</v>
      </c>
      <c r="AD29" s="40">
        <v>0</v>
      </c>
      <c r="AE29" s="40">
        <v>504900</v>
      </c>
      <c r="AF29" s="40">
        <v>40000</v>
      </c>
      <c r="AG29" s="40">
        <v>0</v>
      </c>
      <c r="AH29" s="40">
        <v>0</v>
      </c>
      <c r="AI29" s="40">
        <v>0</v>
      </c>
      <c r="AJ29" s="62">
        <f t="shared" si="4"/>
        <v>544900</v>
      </c>
      <c r="AK29" s="40"/>
      <c r="AL29" s="62">
        <f t="shared" si="5"/>
        <v>9380700</v>
      </c>
    </row>
    <row r="30" spans="1:38" s="1" customFormat="1" x14ac:dyDescent="0.25">
      <c r="A30" s="66" t="s">
        <v>91</v>
      </c>
      <c r="B30" s="66" t="s">
        <v>191</v>
      </c>
      <c r="C30" s="38" t="s">
        <v>192</v>
      </c>
      <c r="D30" s="39" t="s">
        <v>101</v>
      </c>
      <c r="E30" s="37"/>
      <c r="F30" s="39"/>
      <c r="G30" s="40">
        <v>891800</v>
      </c>
      <c r="H30" s="40">
        <v>155100</v>
      </c>
      <c r="I30" s="40">
        <v>0</v>
      </c>
      <c r="J30" s="40">
        <v>101400</v>
      </c>
      <c r="K30" s="40">
        <v>0</v>
      </c>
      <c r="L30" s="62">
        <f t="shared" si="0"/>
        <v>1148300</v>
      </c>
      <c r="M30" s="40">
        <v>0</v>
      </c>
      <c r="N30" s="40">
        <v>0</v>
      </c>
      <c r="O30" s="40">
        <v>871600</v>
      </c>
      <c r="P30" s="40">
        <v>155100</v>
      </c>
      <c r="Q30" s="40">
        <v>0</v>
      </c>
      <c r="R30" s="40">
        <v>113450</v>
      </c>
      <c r="S30" s="40">
        <v>0</v>
      </c>
      <c r="T30" s="62">
        <f t="shared" si="1"/>
        <v>1140150</v>
      </c>
      <c r="U30" s="40">
        <v>0</v>
      </c>
      <c r="V30" s="40">
        <v>0</v>
      </c>
      <c r="W30" s="40">
        <v>806700</v>
      </c>
      <c r="X30" s="40">
        <v>155100</v>
      </c>
      <c r="Y30" s="40">
        <v>0</v>
      </c>
      <c r="Z30" s="40">
        <v>105900</v>
      </c>
      <c r="AA30" s="40">
        <v>0</v>
      </c>
      <c r="AB30" s="62">
        <f t="shared" si="2"/>
        <v>1067700</v>
      </c>
      <c r="AC30" s="40">
        <v>0</v>
      </c>
      <c r="AD30" s="40">
        <v>0</v>
      </c>
      <c r="AE30" s="40">
        <v>1129000</v>
      </c>
      <c r="AF30" s="40">
        <v>297000</v>
      </c>
      <c r="AG30" s="40">
        <v>0</v>
      </c>
      <c r="AH30" s="40">
        <v>0</v>
      </c>
      <c r="AI30" s="40">
        <v>0</v>
      </c>
      <c r="AJ30" s="62">
        <f t="shared" si="4"/>
        <v>1426000</v>
      </c>
      <c r="AK30" s="40"/>
      <c r="AL30" s="62">
        <f t="shared" si="5"/>
        <v>-277700</v>
      </c>
    </row>
    <row r="31" spans="1:38" s="1" customFormat="1" x14ac:dyDescent="0.25">
      <c r="A31" s="66" t="s">
        <v>91</v>
      </c>
      <c r="B31" s="66" t="s">
        <v>195</v>
      </c>
      <c r="C31" s="38" t="s">
        <v>196</v>
      </c>
      <c r="D31" s="39" t="s">
        <v>101</v>
      </c>
      <c r="E31" s="37"/>
      <c r="F31" s="39"/>
      <c r="G31" s="40">
        <v>10646000</v>
      </c>
      <c r="H31" s="40">
        <v>94233800</v>
      </c>
      <c r="I31" s="40">
        <v>0</v>
      </c>
      <c r="J31" s="40">
        <v>2959800</v>
      </c>
      <c r="K31" s="40">
        <v>0</v>
      </c>
      <c r="L31" s="62">
        <f t="shared" si="0"/>
        <v>107839600</v>
      </c>
      <c r="M31" s="40">
        <v>0</v>
      </c>
      <c r="N31" s="40">
        <v>0</v>
      </c>
      <c r="O31" s="40">
        <v>9306400</v>
      </c>
      <c r="P31" s="40">
        <v>83451800</v>
      </c>
      <c r="Q31" s="40">
        <v>0</v>
      </c>
      <c r="R31" s="40">
        <v>2901650</v>
      </c>
      <c r="S31" s="40">
        <v>0</v>
      </c>
      <c r="T31" s="62">
        <f t="shared" si="1"/>
        <v>95659850</v>
      </c>
      <c r="U31" s="40">
        <v>0</v>
      </c>
      <c r="V31" s="40">
        <v>0</v>
      </c>
      <c r="W31" s="40">
        <v>7419800</v>
      </c>
      <c r="X31" s="40">
        <v>79043200</v>
      </c>
      <c r="Y31" s="40">
        <v>0</v>
      </c>
      <c r="Z31" s="40">
        <v>3742200</v>
      </c>
      <c r="AA31" s="40">
        <v>0</v>
      </c>
      <c r="AB31" s="62">
        <f t="shared" si="2"/>
        <v>90205200</v>
      </c>
      <c r="AC31" s="40">
        <v>0</v>
      </c>
      <c r="AD31" s="40">
        <v>0</v>
      </c>
      <c r="AE31" s="40">
        <v>6448600</v>
      </c>
      <c r="AF31" s="40">
        <v>6341100</v>
      </c>
      <c r="AG31" s="40">
        <v>0</v>
      </c>
      <c r="AH31" s="40">
        <v>0</v>
      </c>
      <c r="AI31" s="40">
        <v>0</v>
      </c>
      <c r="AJ31" s="62">
        <f t="shared" si="4"/>
        <v>12789700</v>
      </c>
      <c r="AK31" s="40"/>
      <c r="AL31" s="62">
        <f t="shared" si="5"/>
        <v>95049900</v>
      </c>
    </row>
    <row r="32" spans="1:38" s="1" customFormat="1" x14ac:dyDescent="0.25">
      <c r="A32" s="66" t="s">
        <v>91</v>
      </c>
      <c r="B32" s="66" t="s">
        <v>199</v>
      </c>
      <c r="C32" s="38" t="s">
        <v>200</v>
      </c>
      <c r="D32" s="39" t="s">
        <v>101</v>
      </c>
      <c r="E32" s="37"/>
      <c r="F32" s="39"/>
      <c r="G32" s="40">
        <v>4915300</v>
      </c>
      <c r="H32" s="40">
        <v>1006500</v>
      </c>
      <c r="I32" s="40">
        <v>0</v>
      </c>
      <c r="J32" s="40">
        <v>1003850</v>
      </c>
      <c r="K32" s="40">
        <v>0</v>
      </c>
      <c r="L32" s="62">
        <f t="shared" si="0"/>
        <v>6925650</v>
      </c>
      <c r="M32" s="40">
        <v>0</v>
      </c>
      <c r="N32" s="40">
        <v>0</v>
      </c>
      <c r="O32" s="40">
        <v>4111900</v>
      </c>
      <c r="P32" s="40">
        <v>994300</v>
      </c>
      <c r="Q32" s="40">
        <v>0</v>
      </c>
      <c r="R32" s="40">
        <v>864250</v>
      </c>
      <c r="S32" s="40">
        <v>0</v>
      </c>
      <c r="T32" s="62">
        <f t="shared" si="1"/>
        <v>5970450</v>
      </c>
      <c r="U32" s="40">
        <v>0</v>
      </c>
      <c r="V32" s="40">
        <v>0</v>
      </c>
      <c r="W32" s="40">
        <v>4140400</v>
      </c>
      <c r="X32" s="40">
        <v>856400</v>
      </c>
      <c r="Y32" s="40">
        <v>0</v>
      </c>
      <c r="Z32" s="40">
        <v>496650</v>
      </c>
      <c r="AA32" s="40">
        <v>0</v>
      </c>
      <c r="AB32" s="62">
        <f t="shared" si="2"/>
        <v>5493450</v>
      </c>
      <c r="AC32" s="40">
        <v>0</v>
      </c>
      <c r="AD32" s="40">
        <v>0</v>
      </c>
      <c r="AE32" s="40">
        <v>3278900</v>
      </c>
      <c r="AF32" s="40">
        <v>448500</v>
      </c>
      <c r="AG32" s="40">
        <v>0</v>
      </c>
      <c r="AH32" s="40">
        <v>0</v>
      </c>
      <c r="AI32" s="40">
        <v>0</v>
      </c>
      <c r="AJ32" s="62">
        <f t="shared" si="4"/>
        <v>3727400</v>
      </c>
      <c r="AK32" s="40"/>
      <c r="AL32" s="62">
        <f t="shared" si="5"/>
        <v>3198250</v>
      </c>
    </row>
    <row r="33" spans="1:38" s="1" customFormat="1" x14ac:dyDescent="0.25">
      <c r="A33" s="66" t="s">
        <v>91</v>
      </c>
      <c r="B33" s="66" t="s">
        <v>203</v>
      </c>
      <c r="C33" s="38" t="s">
        <v>204</v>
      </c>
      <c r="D33" s="39" t="s">
        <v>101</v>
      </c>
      <c r="E33" s="37"/>
      <c r="F33" s="39"/>
      <c r="G33" s="40">
        <v>305100</v>
      </c>
      <c r="H33" s="40">
        <v>317500</v>
      </c>
      <c r="I33" s="40">
        <v>0</v>
      </c>
      <c r="J33" s="40">
        <v>0</v>
      </c>
      <c r="K33" s="40">
        <v>0</v>
      </c>
      <c r="L33" s="62">
        <f t="shared" si="0"/>
        <v>622600</v>
      </c>
      <c r="M33" s="40">
        <v>0</v>
      </c>
      <c r="N33" s="40">
        <v>0</v>
      </c>
      <c r="O33" s="40">
        <v>358000</v>
      </c>
      <c r="P33" s="40">
        <v>357000</v>
      </c>
      <c r="Q33" s="40">
        <v>0</v>
      </c>
      <c r="R33" s="40">
        <v>0</v>
      </c>
      <c r="S33" s="40">
        <v>0</v>
      </c>
      <c r="T33" s="62">
        <f t="shared" si="1"/>
        <v>715000</v>
      </c>
      <c r="U33" s="40">
        <v>0</v>
      </c>
      <c r="V33" s="40">
        <v>0</v>
      </c>
      <c r="W33" s="40">
        <v>270700</v>
      </c>
      <c r="X33" s="40">
        <v>238000</v>
      </c>
      <c r="Y33" s="40">
        <v>0</v>
      </c>
      <c r="Z33" s="40">
        <v>0</v>
      </c>
      <c r="AA33" s="40">
        <v>0</v>
      </c>
      <c r="AB33" s="62">
        <f t="shared" si="2"/>
        <v>508700</v>
      </c>
      <c r="AC33" s="40">
        <v>0</v>
      </c>
      <c r="AD33" s="40">
        <v>0</v>
      </c>
      <c r="AE33" s="40">
        <v>135100</v>
      </c>
      <c r="AF33" s="40">
        <v>0</v>
      </c>
      <c r="AG33" s="40">
        <v>0</v>
      </c>
      <c r="AH33" s="40">
        <v>0</v>
      </c>
      <c r="AI33" s="40">
        <v>0</v>
      </c>
      <c r="AJ33" s="62">
        <f t="shared" si="4"/>
        <v>135100</v>
      </c>
      <c r="AK33" s="40"/>
      <c r="AL33" s="62">
        <f t="shared" si="5"/>
        <v>487500</v>
      </c>
    </row>
    <row r="34" spans="1:38" s="1" customFormat="1" x14ac:dyDescent="0.25">
      <c r="A34" s="66" t="s">
        <v>91</v>
      </c>
      <c r="B34" s="66" t="s">
        <v>207</v>
      </c>
      <c r="C34" s="38" t="s">
        <v>141</v>
      </c>
      <c r="D34" s="39" t="s">
        <v>208</v>
      </c>
      <c r="E34" s="37"/>
      <c r="F34" s="39"/>
      <c r="G34" s="40">
        <v>16921900</v>
      </c>
      <c r="H34" s="40">
        <v>1641200</v>
      </c>
      <c r="I34" s="40">
        <v>146050</v>
      </c>
      <c r="J34" s="40">
        <v>797100</v>
      </c>
      <c r="K34" s="40">
        <v>0</v>
      </c>
      <c r="L34" s="62">
        <f t="shared" si="0"/>
        <v>19506250</v>
      </c>
      <c r="M34" s="40">
        <v>0</v>
      </c>
      <c r="N34" s="40">
        <v>0</v>
      </c>
      <c r="O34" s="40">
        <v>15222300</v>
      </c>
      <c r="P34" s="40">
        <v>1640400</v>
      </c>
      <c r="Q34" s="40">
        <v>0</v>
      </c>
      <c r="R34" s="40">
        <v>716350</v>
      </c>
      <c r="S34" s="40">
        <v>0</v>
      </c>
      <c r="T34" s="62">
        <f t="shared" si="1"/>
        <v>17579050</v>
      </c>
      <c r="U34" s="40">
        <v>0</v>
      </c>
      <c r="V34" s="40">
        <v>0</v>
      </c>
      <c r="W34" s="40">
        <v>18082300</v>
      </c>
      <c r="X34" s="40">
        <v>1902900</v>
      </c>
      <c r="Y34" s="40">
        <v>0</v>
      </c>
      <c r="Z34" s="40">
        <v>852150</v>
      </c>
      <c r="AA34" s="40">
        <v>0</v>
      </c>
      <c r="AB34" s="62">
        <f t="shared" si="2"/>
        <v>20837350</v>
      </c>
      <c r="AC34" s="40">
        <v>0</v>
      </c>
      <c r="AD34" s="40">
        <v>0</v>
      </c>
      <c r="AE34" s="40">
        <v>17096000</v>
      </c>
      <c r="AF34" s="40">
        <v>794600</v>
      </c>
      <c r="AG34" s="40">
        <v>0</v>
      </c>
      <c r="AH34" s="40">
        <v>0</v>
      </c>
      <c r="AI34" s="40">
        <v>0</v>
      </c>
      <c r="AJ34" s="62">
        <f t="shared" si="4"/>
        <v>17890600</v>
      </c>
      <c r="AK34" s="40"/>
      <c r="AL34" s="62">
        <f t="shared" si="5"/>
        <v>1615650</v>
      </c>
    </row>
    <row r="35" spans="1:38" s="1" customFormat="1" x14ac:dyDescent="0.25">
      <c r="A35" s="66" t="s">
        <v>91</v>
      </c>
      <c r="B35" s="66" t="s">
        <v>211</v>
      </c>
      <c r="C35" s="38" t="s">
        <v>93</v>
      </c>
      <c r="D35" s="39" t="s">
        <v>208</v>
      </c>
      <c r="E35" s="37"/>
      <c r="F35" s="39"/>
      <c r="G35" s="40">
        <v>33956800</v>
      </c>
      <c r="H35" s="40">
        <v>33000600</v>
      </c>
      <c r="I35" s="40">
        <v>0</v>
      </c>
      <c r="J35" s="40">
        <v>2177750</v>
      </c>
      <c r="K35" s="40">
        <v>0</v>
      </c>
      <c r="L35" s="62">
        <f t="shared" si="0"/>
        <v>69135150</v>
      </c>
      <c r="M35" s="40">
        <v>0</v>
      </c>
      <c r="N35" s="40">
        <v>0</v>
      </c>
      <c r="O35" s="40">
        <v>29610500</v>
      </c>
      <c r="P35" s="40">
        <v>31887700</v>
      </c>
      <c r="Q35" s="40">
        <v>0</v>
      </c>
      <c r="R35" s="40">
        <v>1994600</v>
      </c>
      <c r="S35" s="40">
        <v>0</v>
      </c>
      <c r="T35" s="62">
        <f t="shared" si="1"/>
        <v>63492800</v>
      </c>
      <c r="U35" s="40">
        <v>0</v>
      </c>
      <c r="V35" s="40">
        <v>0</v>
      </c>
      <c r="W35" s="40">
        <v>29725400</v>
      </c>
      <c r="X35" s="40">
        <v>25515700</v>
      </c>
      <c r="Y35" s="40">
        <v>0</v>
      </c>
      <c r="Z35" s="40">
        <v>2476550</v>
      </c>
      <c r="AA35" s="40">
        <v>0</v>
      </c>
      <c r="AB35" s="62">
        <f t="shared" si="2"/>
        <v>57717650</v>
      </c>
      <c r="AC35" s="40">
        <v>0</v>
      </c>
      <c r="AD35" s="40">
        <v>0</v>
      </c>
      <c r="AE35" s="40">
        <v>23322100</v>
      </c>
      <c r="AF35" s="40">
        <v>1371400</v>
      </c>
      <c r="AG35" s="40">
        <v>0</v>
      </c>
      <c r="AH35" s="40">
        <f>161800/2</f>
        <v>80900</v>
      </c>
      <c r="AI35" s="40">
        <v>0</v>
      </c>
      <c r="AJ35" s="62">
        <f t="shared" si="4"/>
        <v>24774400</v>
      </c>
      <c r="AK35" s="40"/>
      <c r="AL35" s="62">
        <f t="shared" si="5"/>
        <v>44360750</v>
      </c>
    </row>
    <row r="36" spans="1:38" s="1" customFormat="1" x14ac:dyDescent="0.25">
      <c r="A36" s="66" t="s">
        <v>91</v>
      </c>
      <c r="B36" s="66" t="s">
        <v>214</v>
      </c>
      <c r="C36" s="38" t="s">
        <v>204</v>
      </c>
      <c r="D36" s="39" t="s">
        <v>208</v>
      </c>
      <c r="E36" s="37"/>
      <c r="F36" s="39"/>
      <c r="G36" s="40">
        <v>800600</v>
      </c>
      <c r="H36" s="40">
        <v>2814700</v>
      </c>
      <c r="I36" s="40">
        <v>0</v>
      </c>
      <c r="J36" s="40">
        <v>0</v>
      </c>
      <c r="K36" s="40">
        <v>0</v>
      </c>
      <c r="L36" s="62">
        <f t="shared" si="0"/>
        <v>3615300</v>
      </c>
      <c r="M36" s="40">
        <v>0</v>
      </c>
      <c r="N36" s="40">
        <v>0</v>
      </c>
      <c r="O36" s="40">
        <v>783500</v>
      </c>
      <c r="P36" s="40">
        <v>2516500</v>
      </c>
      <c r="Q36" s="40">
        <v>0</v>
      </c>
      <c r="R36" s="40">
        <v>0</v>
      </c>
      <c r="S36" s="40">
        <v>0</v>
      </c>
      <c r="T36" s="62">
        <f t="shared" si="1"/>
        <v>3300000</v>
      </c>
      <c r="U36" s="40">
        <v>0</v>
      </c>
      <c r="V36" s="40">
        <v>0</v>
      </c>
      <c r="W36" s="40">
        <v>886600</v>
      </c>
      <c r="X36" s="40">
        <v>2411200</v>
      </c>
      <c r="Y36" s="40">
        <v>0</v>
      </c>
      <c r="Z36" s="40">
        <v>195395</v>
      </c>
      <c r="AA36" s="40">
        <v>0</v>
      </c>
      <c r="AB36" s="62">
        <f t="shared" si="2"/>
        <v>3493195</v>
      </c>
      <c r="AC36" s="40">
        <v>0</v>
      </c>
      <c r="AD36" s="40">
        <v>0</v>
      </c>
      <c r="AE36" s="40">
        <v>1241100</v>
      </c>
      <c r="AF36" s="40">
        <v>671400</v>
      </c>
      <c r="AG36" s="40">
        <v>0</v>
      </c>
      <c r="AH36" s="40">
        <v>0</v>
      </c>
      <c r="AI36" s="40">
        <v>0</v>
      </c>
      <c r="AJ36" s="62">
        <f t="shared" si="4"/>
        <v>1912500</v>
      </c>
      <c r="AK36" s="40"/>
      <c r="AL36" s="62">
        <f t="shared" si="5"/>
        <v>1702800</v>
      </c>
    </row>
    <row r="37" spans="1:38" s="1" customFormat="1" x14ac:dyDescent="0.25">
      <c r="A37" s="66" t="s">
        <v>91</v>
      </c>
      <c r="B37" s="66" t="s">
        <v>217</v>
      </c>
      <c r="C37" s="38" t="s">
        <v>105</v>
      </c>
      <c r="D37" s="39" t="s">
        <v>218</v>
      </c>
      <c r="E37" s="37"/>
      <c r="F37" s="39"/>
      <c r="G37" s="40">
        <v>7908480</v>
      </c>
      <c r="H37" s="40">
        <v>4500</v>
      </c>
      <c r="I37" s="40">
        <v>0</v>
      </c>
      <c r="J37" s="40">
        <v>0</v>
      </c>
      <c r="K37" s="40">
        <v>0</v>
      </c>
      <c r="L37" s="62">
        <f t="shared" si="0"/>
        <v>7912980</v>
      </c>
      <c r="M37" s="40">
        <v>0</v>
      </c>
      <c r="N37" s="40">
        <v>0</v>
      </c>
      <c r="O37" s="40">
        <v>6542200</v>
      </c>
      <c r="P37" s="40">
        <v>0</v>
      </c>
      <c r="Q37" s="40">
        <v>0</v>
      </c>
      <c r="R37" s="40">
        <v>0</v>
      </c>
      <c r="S37" s="40">
        <v>0</v>
      </c>
      <c r="T37" s="62">
        <f t="shared" si="1"/>
        <v>6542200</v>
      </c>
      <c r="U37" s="40">
        <v>0</v>
      </c>
      <c r="V37" s="40">
        <v>0</v>
      </c>
      <c r="W37" s="40">
        <v>8118000</v>
      </c>
      <c r="X37" s="40">
        <v>0</v>
      </c>
      <c r="Y37" s="40">
        <v>0</v>
      </c>
      <c r="Z37" s="40">
        <v>0</v>
      </c>
      <c r="AA37" s="40">
        <v>0</v>
      </c>
      <c r="AB37" s="62">
        <f t="shared" si="2"/>
        <v>8118000</v>
      </c>
      <c r="AC37" s="40">
        <v>0</v>
      </c>
      <c r="AD37" s="40">
        <v>0</v>
      </c>
      <c r="AE37" s="40">
        <v>4507100</v>
      </c>
      <c r="AF37" s="40">
        <v>0</v>
      </c>
      <c r="AG37" s="40">
        <v>0</v>
      </c>
      <c r="AH37" s="40">
        <v>0</v>
      </c>
      <c r="AI37" s="40">
        <v>0</v>
      </c>
      <c r="AJ37" s="62">
        <f t="shared" si="4"/>
        <v>4507100</v>
      </c>
      <c r="AK37" s="40"/>
      <c r="AL37" s="62">
        <f t="shared" si="5"/>
        <v>3405880</v>
      </c>
    </row>
    <row r="38" spans="1:38" s="1" customFormat="1" x14ac:dyDescent="0.25">
      <c r="A38" s="66" t="s">
        <v>91</v>
      </c>
      <c r="B38" s="66" t="s">
        <v>221</v>
      </c>
      <c r="C38" s="38" t="s">
        <v>137</v>
      </c>
      <c r="D38" s="39" t="s">
        <v>218</v>
      </c>
      <c r="E38" s="37"/>
      <c r="F38" s="39"/>
      <c r="G38" s="40">
        <v>1819000</v>
      </c>
      <c r="H38" s="40">
        <v>709800</v>
      </c>
      <c r="I38" s="40">
        <v>0</v>
      </c>
      <c r="J38" s="40">
        <v>112300</v>
      </c>
      <c r="K38" s="40">
        <v>0</v>
      </c>
      <c r="L38" s="62">
        <f t="shared" si="0"/>
        <v>2641100</v>
      </c>
      <c r="M38" s="40">
        <v>0</v>
      </c>
      <c r="N38" s="40">
        <v>0</v>
      </c>
      <c r="O38" s="40">
        <v>1137500</v>
      </c>
      <c r="P38" s="40">
        <v>821700</v>
      </c>
      <c r="Q38" s="40">
        <v>0</v>
      </c>
      <c r="R38" s="40">
        <v>56350</v>
      </c>
      <c r="S38" s="40">
        <v>0</v>
      </c>
      <c r="T38" s="62">
        <f t="shared" si="1"/>
        <v>2015550</v>
      </c>
      <c r="U38" s="40">
        <v>0</v>
      </c>
      <c r="V38" s="40">
        <v>0</v>
      </c>
      <c r="W38" s="40">
        <v>1145400</v>
      </c>
      <c r="X38" s="40">
        <v>1045500</v>
      </c>
      <c r="Y38" s="40">
        <v>0</v>
      </c>
      <c r="Z38" s="40">
        <v>88700</v>
      </c>
      <c r="AA38" s="40">
        <v>0</v>
      </c>
      <c r="AB38" s="62">
        <f t="shared" si="2"/>
        <v>2279600</v>
      </c>
      <c r="AC38" s="40">
        <v>0</v>
      </c>
      <c r="AD38" s="40">
        <v>0</v>
      </c>
      <c r="AE38" s="40">
        <v>1097700</v>
      </c>
      <c r="AF38" s="40">
        <v>8994300</v>
      </c>
      <c r="AG38" s="40">
        <v>0</v>
      </c>
      <c r="AH38" s="40">
        <v>0</v>
      </c>
      <c r="AI38" s="40">
        <v>0</v>
      </c>
      <c r="AJ38" s="62">
        <f t="shared" si="4"/>
        <v>10092000</v>
      </c>
      <c r="AK38" s="40"/>
      <c r="AL38" s="62">
        <f t="shared" si="5"/>
        <v>-7450900</v>
      </c>
    </row>
    <row r="39" spans="1:38" s="1" customFormat="1" x14ac:dyDescent="0.25">
      <c r="A39" s="66" t="s">
        <v>91</v>
      </c>
      <c r="B39" s="66" t="s">
        <v>224</v>
      </c>
      <c r="C39" s="38" t="s">
        <v>225</v>
      </c>
      <c r="D39" s="39" t="s">
        <v>218</v>
      </c>
      <c r="E39" s="37"/>
      <c r="F39" s="39"/>
      <c r="G39" s="40">
        <v>572000</v>
      </c>
      <c r="H39" s="40">
        <v>3702300</v>
      </c>
      <c r="I39" s="40">
        <v>0</v>
      </c>
      <c r="J39" s="40">
        <v>3178850</v>
      </c>
      <c r="K39" s="40">
        <v>0</v>
      </c>
      <c r="L39" s="62">
        <f t="shared" si="0"/>
        <v>7453150</v>
      </c>
      <c r="M39" s="40">
        <v>0</v>
      </c>
      <c r="N39" s="40">
        <v>0</v>
      </c>
      <c r="O39" s="40">
        <v>317600</v>
      </c>
      <c r="P39" s="40">
        <v>4821400</v>
      </c>
      <c r="Q39" s="40">
        <v>0</v>
      </c>
      <c r="R39" s="40">
        <v>2803700</v>
      </c>
      <c r="S39" s="40">
        <v>0</v>
      </c>
      <c r="T39" s="62">
        <f t="shared" si="1"/>
        <v>7942700</v>
      </c>
      <c r="U39" s="40">
        <v>0</v>
      </c>
      <c r="V39" s="40">
        <v>0</v>
      </c>
      <c r="W39" s="40">
        <v>30100</v>
      </c>
      <c r="X39" s="40">
        <v>5623300</v>
      </c>
      <c r="Y39" s="40">
        <v>0</v>
      </c>
      <c r="Z39" s="40">
        <v>2524600</v>
      </c>
      <c r="AA39" s="40">
        <v>0</v>
      </c>
      <c r="AB39" s="62">
        <f t="shared" si="2"/>
        <v>8178000</v>
      </c>
      <c r="AC39" s="40">
        <v>0</v>
      </c>
      <c r="AD39" s="40">
        <v>0</v>
      </c>
      <c r="AE39" s="40">
        <v>43400</v>
      </c>
      <c r="AF39" s="40">
        <v>56300</v>
      </c>
      <c r="AG39" s="40">
        <v>0</v>
      </c>
      <c r="AH39" s="40">
        <v>0</v>
      </c>
      <c r="AI39" s="40">
        <v>0</v>
      </c>
      <c r="AJ39" s="62">
        <f t="shared" si="4"/>
        <v>99700</v>
      </c>
      <c r="AK39" s="40"/>
      <c r="AL39" s="62">
        <f t="shared" si="5"/>
        <v>7353450</v>
      </c>
    </row>
    <row r="40" spans="1:38" s="1" customFormat="1" x14ac:dyDescent="0.25">
      <c r="A40" s="66" t="s">
        <v>91</v>
      </c>
      <c r="B40" s="66" t="s">
        <v>228</v>
      </c>
      <c r="C40" s="38" t="s">
        <v>229</v>
      </c>
      <c r="D40" s="39" t="s">
        <v>218</v>
      </c>
      <c r="E40" s="37"/>
      <c r="F40" s="39"/>
      <c r="G40" s="40">
        <v>222400</v>
      </c>
      <c r="H40" s="40">
        <v>111000</v>
      </c>
      <c r="I40" s="40">
        <v>0</v>
      </c>
      <c r="J40" s="40">
        <v>0</v>
      </c>
      <c r="K40" s="40">
        <v>0</v>
      </c>
      <c r="L40" s="62">
        <f t="shared" si="0"/>
        <v>333400</v>
      </c>
      <c r="M40" s="40">
        <v>0</v>
      </c>
      <c r="N40" s="40">
        <v>0</v>
      </c>
      <c r="O40" s="40">
        <v>137700</v>
      </c>
      <c r="P40" s="40">
        <v>97100</v>
      </c>
      <c r="Q40" s="40">
        <v>0</v>
      </c>
      <c r="R40" s="40">
        <v>0</v>
      </c>
      <c r="S40" s="40">
        <v>0</v>
      </c>
      <c r="T40" s="62">
        <f t="shared" si="1"/>
        <v>234800</v>
      </c>
      <c r="U40" s="40">
        <v>0</v>
      </c>
      <c r="V40" s="40">
        <v>0</v>
      </c>
      <c r="W40" s="40">
        <v>124700</v>
      </c>
      <c r="X40" s="40">
        <v>285700</v>
      </c>
      <c r="Y40" s="40">
        <v>0</v>
      </c>
      <c r="Z40" s="40">
        <v>0</v>
      </c>
      <c r="AA40" s="40">
        <v>0</v>
      </c>
      <c r="AB40" s="62">
        <f t="shared" si="2"/>
        <v>410400</v>
      </c>
      <c r="AC40" s="40">
        <v>0</v>
      </c>
      <c r="AD40" s="40">
        <v>0</v>
      </c>
      <c r="AE40" s="40">
        <v>5000</v>
      </c>
      <c r="AF40" s="40">
        <v>0</v>
      </c>
      <c r="AG40" s="40">
        <v>0</v>
      </c>
      <c r="AH40" s="40">
        <v>0</v>
      </c>
      <c r="AI40" s="40">
        <v>0</v>
      </c>
      <c r="AJ40" s="62">
        <f t="shared" si="4"/>
        <v>5000</v>
      </c>
      <c r="AK40" s="40"/>
      <c r="AL40" s="62">
        <f t="shared" si="5"/>
        <v>328400</v>
      </c>
    </row>
    <row r="41" spans="1:38" s="1" customFormat="1" x14ac:dyDescent="0.25">
      <c r="A41" s="66" t="s">
        <v>91</v>
      </c>
      <c r="B41" s="66" t="s">
        <v>232</v>
      </c>
      <c r="C41" s="38" t="s">
        <v>233</v>
      </c>
      <c r="D41" s="39" t="s">
        <v>218</v>
      </c>
      <c r="E41" s="37" t="s">
        <v>25</v>
      </c>
      <c r="F41" s="39" t="s">
        <v>234</v>
      </c>
      <c r="G41" s="40">
        <v>0</v>
      </c>
      <c r="H41" s="40">
        <v>0</v>
      </c>
      <c r="I41" s="40">
        <v>0</v>
      </c>
      <c r="J41" s="40">
        <v>0</v>
      </c>
      <c r="K41" s="40">
        <v>0</v>
      </c>
      <c r="L41" s="62">
        <f t="shared" si="0"/>
        <v>0</v>
      </c>
      <c r="M41" s="40">
        <v>0</v>
      </c>
      <c r="N41" s="40">
        <v>0</v>
      </c>
      <c r="O41" s="40">
        <v>0</v>
      </c>
      <c r="P41" s="40">
        <v>0</v>
      </c>
      <c r="Q41" s="40">
        <v>0</v>
      </c>
      <c r="R41" s="40">
        <v>0</v>
      </c>
      <c r="S41" s="40">
        <v>0</v>
      </c>
      <c r="T41" s="62">
        <f t="shared" si="1"/>
        <v>0</v>
      </c>
      <c r="U41" s="40">
        <v>0</v>
      </c>
      <c r="V41" s="40">
        <v>0</v>
      </c>
      <c r="W41" s="40">
        <v>0</v>
      </c>
      <c r="X41" s="40">
        <v>0</v>
      </c>
      <c r="Y41" s="40">
        <v>0</v>
      </c>
      <c r="Z41" s="40">
        <v>0</v>
      </c>
      <c r="AA41" s="40">
        <v>0</v>
      </c>
      <c r="AB41" s="62">
        <f t="shared" si="2"/>
        <v>0</v>
      </c>
      <c r="AC41" s="40">
        <v>0</v>
      </c>
      <c r="AD41" s="40">
        <v>0</v>
      </c>
      <c r="AE41" s="40">
        <v>0</v>
      </c>
      <c r="AF41" s="40">
        <v>0</v>
      </c>
      <c r="AG41" s="40">
        <v>0</v>
      </c>
      <c r="AH41" s="40">
        <v>0</v>
      </c>
      <c r="AI41" s="40">
        <v>0</v>
      </c>
      <c r="AJ41" s="62">
        <f t="shared" si="4"/>
        <v>0</v>
      </c>
      <c r="AK41" s="40"/>
      <c r="AL41" s="62">
        <f t="shared" si="5"/>
        <v>0</v>
      </c>
    </row>
    <row r="42" spans="1:38" s="1" customFormat="1" x14ac:dyDescent="0.25">
      <c r="A42" s="66" t="s">
        <v>91</v>
      </c>
      <c r="B42" s="66" t="s">
        <v>239</v>
      </c>
      <c r="C42" s="38" t="s">
        <v>180</v>
      </c>
      <c r="D42" s="39" t="s">
        <v>218</v>
      </c>
      <c r="E42" s="37"/>
      <c r="F42" s="39"/>
      <c r="G42" s="40">
        <v>918700</v>
      </c>
      <c r="H42" s="40">
        <v>6141900</v>
      </c>
      <c r="I42" s="40">
        <v>0</v>
      </c>
      <c r="J42" s="40">
        <v>0</v>
      </c>
      <c r="K42" s="40">
        <v>0</v>
      </c>
      <c r="L42" s="62">
        <f t="shared" si="0"/>
        <v>7060600</v>
      </c>
      <c r="M42" s="40">
        <v>0</v>
      </c>
      <c r="N42" s="40">
        <v>0</v>
      </c>
      <c r="O42" s="40">
        <v>724700</v>
      </c>
      <c r="P42" s="40">
        <v>2631900</v>
      </c>
      <c r="Q42" s="40">
        <v>0</v>
      </c>
      <c r="R42" s="40">
        <v>0</v>
      </c>
      <c r="S42" s="40">
        <v>0</v>
      </c>
      <c r="T42" s="62">
        <f t="shared" si="1"/>
        <v>3356600</v>
      </c>
      <c r="U42" s="40">
        <v>0</v>
      </c>
      <c r="V42" s="40">
        <v>0</v>
      </c>
      <c r="W42" s="40">
        <v>592400</v>
      </c>
      <c r="X42" s="40">
        <v>1144700</v>
      </c>
      <c r="Y42" s="40">
        <v>0</v>
      </c>
      <c r="Z42" s="40">
        <v>0</v>
      </c>
      <c r="AA42" s="40">
        <v>0</v>
      </c>
      <c r="AB42" s="62">
        <f t="shared" si="2"/>
        <v>1737100</v>
      </c>
      <c r="AC42" s="40">
        <v>0</v>
      </c>
      <c r="AD42" s="40">
        <v>0</v>
      </c>
      <c r="AE42" s="40">
        <v>412000</v>
      </c>
      <c r="AF42" s="40">
        <v>0</v>
      </c>
      <c r="AG42" s="40">
        <v>0</v>
      </c>
      <c r="AH42" s="40">
        <v>0</v>
      </c>
      <c r="AI42" s="40">
        <v>0</v>
      </c>
      <c r="AJ42" s="62">
        <f t="shared" si="4"/>
        <v>412000</v>
      </c>
      <c r="AK42" s="40"/>
      <c r="AL42" s="62">
        <f t="shared" si="5"/>
        <v>6648600</v>
      </c>
    </row>
    <row r="43" spans="1:38" s="1" customFormat="1" x14ac:dyDescent="0.25">
      <c r="A43" s="66"/>
      <c r="B43" s="183"/>
      <c r="C43" s="184"/>
      <c r="D43" s="185"/>
      <c r="E43" s="186"/>
      <c r="F43" s="185"/>
      <c r="G43" s="187"/>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row>
    <row r="44" spans="1:38" s="1" customFormat="1" x14ac:dyDescent="0.25">
      <c r="A44" s="66"/>
      <c r="B44" s="183"/>
      <c r="C44" s="184"/>
      <c r="D44" s="185"/>
      <c r="E44" s="186"/>
      <c r="F44" s="185"/>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row>
    <row r="45" spans="1:38" s="1" customFormat="1" x14ac:dyDescent="0.25">
      <c r="A45" s="66"/>
      <c r="B45" s="183"/>
      <c r="C45" s="184"/>
      <c r="D45" s="185"/>
      <c r="E45" s="186"/>
      <c r="F45" s="185"/>
      <c r="G45" s="187"/>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87"/>
    </row>
    <row r="46" spans="1:38" s="1" customFormat="1" x14ac:dyDescent="0.25">
      <c r="A46" s="66"/>
      <c r="B46" s="183"/>
      <c r="C46" s="184"/>
      <c r="D46" s="185"/>
      <c r="E46" s="186"/>
      <c r="F46" s="185"/>
      <c r="G46" s="187"/>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row>
    <row r="47" spans="1:38" s="1" customFormat="1" x14ac:dyDescent="0.25">
      <c r="A47" s="66"/>
      <c r="B47" s="183"/>
      <c r="C47" s="184"/>
      <c r="D47" s="185"/>
      <c r="E47" s="186"/>
      <c r="F47" s="185"/>
      <c r="G47" s="187"/>
      <c r="H47" s="187"/>
      <c r="I47" s="187"/>
      <c r="J47" s="187"/>
      <c r="K47" s="187"/>
      <c r="L47" s="187"/>
      <c r="M47" s="187"/>
      <c r="N47" s="187"/>
      <c r="O47" s="187"/>
      <c r="P47" s="187"/>
      <c r="Q47" s="187"/>
      <c r="R47" s="187"/>
      <c r="S47" s="187"/>
      <c r="T47" s="187"/>
      <c r="U47" s="187"/>
      <c r="V47" s="187"/>
      <c r="W47" s="187"/>
      <c r="X47" s="187"/>
      <c r="Y47" s="187"/>
      <c r="Z47" s="187"/>
      <c r="AA47" s="187"/>
      <c r="AB47" s="187"/>
      <c r="AC47" s="187"/>
      <c r="AD47" s="187"/>
      <c r="AE47" s="187"/>
      <c r="AF47" s="187"/>
      <c r="AG47" s="187"/>
      <c r="AH47" s="187"/>
      <c r="AI47" s="187"/>
      <c r="AJ47" s="187"/>
      <c r="AK47" s="187"/>
      <c r="AL47" s="187"/>
    </row>
    <row r="48" spans="1:38" s="1" customFormat="1" x14ac:dyDescent="0.25">
      <c r="A48" s="66"/>
      <c r="B48" s="183"/>
      <c r="C48" s="184"/>
      <c r="D48" s="185"/>
      <c r="E48" s="186"/>
      <c r="F48" s="185"/>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187"/>
    </row>
    <row r="49" spans="1:38" s="1" customFormat="1" x14ac:dyDescent="0.25">
      <c r="A49" s="66"/>
      <c r="B49" s="183"/>
      <c r="C49" s="184"/>
      <c r="D49" s="185"/>
      <c r="E49" s="186"/>
      <c r="F49" s="185"/>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row>
    <row r="50" spans="1:38" s="1" customFormat="1" x14ac:dyDescent="0.25">
      <c r="A50" s="66"/>
      <c r="B50" s="183"/>
      <c r="C50" s="184"/>
      <c r="D50" s="185"/>
      <c r="E50" s="186"/>
      <c r="F50" s="185"/>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row>
    <row r="51" spans="1:38" s="1" customFormat="1" x14ac:dyDescent="0.25">
      <c r="A51" s="66"/>
      <c r="B51" s="183"/>
      <c r="C51" s="184"/>
      <c r="D51" s="185"/>
      <c r="E51" s="186"/>
      <c r="F51" s="185"/>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row>
    <row r="52" spans="1:38" s="1" customFormat="1" x14ac:dyDescent="0.25">
      <c r="A52" s="66"/>
      <c r="B52" s="183"/>
      <c r="C52" s="184"/>
      <c r="D52" s="185"/>
      <c r="E52" s="186"/>
      <c r="F52" s="185"/>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row>
    <row r="53" spans="1:38" s="1" customFormat="1" x14ac:dyDescent="0.25">
      <c r="A53" s="66"/>
      <c r="B53" s="183"/>
      <c r="C53" s="184"/>
      <c r="D53" s="185"/>
      <c r="E53" s="186"/>
      <c r="F53" s="185"/>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row>
    <row r="54" spans="1:38" s="1" customFormat="1" x14ac:dyDescent="0.25">
      <c r="A54" s="66"/>
      <c r="B54" s="183"/>
      <c r="C54" s="184"/>
      <c r="D54" s="185"/>
      <c r="E54" s="186"/>
      <c r="F54" s="185"/>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row>
    <row r="55" spans="1:38" s="1" customFormat="1" x14ac:dyDescent="0.25">
      <c r="A55" s="66"/>
      <c r="B55" s="183"/>
      <c r="C55" s="184"/>
      <c r="D55" s="185"/>
      <c r="E55" s="186"/>
      <c r="F55" s="185"/>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row>
    <row r="56" spans="1:38" s="1" customFormat="1" x14ac:dyDescent="0.25">
      <c r="A56" s="66"/>
      <c r="B56" s="183"/>
      <c r="C56" s="184"/>
      <c r="D56" s="185"/>
      <c r="E56" s="186"/>
      <c r="F56" s="185"/>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row>
    <row r="57" spans="1:38" s="1" customFormat="1" x14ac:dyDescent="0.25">
      <c r="A57" s="66"/>
      <c r="B57" s="183"/>
      <c r="C57" s="184"/>
      <c r="D57" s="185"/>
      <c r="E57" s="186"/>
      <c r="F57" s="185"/>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row>
    <row r="58" spans="1:38" s="1" customFormat="1" x14ac:dyDescent="0.25">
      <c r="A58" s="66"/>
      <c r="B58" s="183"/>
      <c r="C58" s="184"/>
      <c r="D58" s="185"/>
      <c r="E58" s="186"/>
      <c r="F58" s="185"/>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7"/>
      <c r="AJ58" s="187"/>
      <c r="AK58" s="187"/>
      <c r="AL58" s="187"/>
    </row>
    <row r="59" spans="1:38" s="1" customFormat="1" x14ac:dyDescent="0.25">
      <c r="A59" s="66"/>
      <c r="B59" s="183"/>
      <c r="C59" s="184"/>
      <c r="D59" s="185"/>
      <c r="E59" s="186"/>
      <c r="F59" s="185"/>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row>
    <row r="60" spans="1:38" s="1" customFormat="1" x14ac:dyDescent="0.25">
      <c r="A60" s="66"/>
      <c r="B60" s="183"/>
      <c r="C60" s="184"/>
      <c r="D60" s="185"/>
      <c r="E60" s="186"/>
      <c r="F60" s="185"/>
      <c r="G60" s="187"/>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c r="AE60" s="187"/>
      <c r="AF60" s="187"/>
      <c r="AG60" s="187"/>
      <c r="AH60" s="187"/>
      <c r="AI60" s="187"/>
      <c r="AJ60" s="187"/>
      <c r="AK60" s="187"/>
      <c r="AL60" s="187"/>
    </row>
    <row r="61" spans="1:38" s="1" customFormat="1" x14ac:dyDescent="0.25">
      <c r="A61" s="66"/>
      <c r="B61" s="183"/>
      <c r="C61" s="184"/>
      <c r="D61" s="185"/>
      <c r="E61" s="186"/>
      <c r="F61" s="185"/>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row>
    <row r="62" spans="1:38" s="1" customFormat="1" x14ac:dyDescent="0.25">
      <c r="A62" s="66"/>
      <c r="B62" s="183"/>
      <c r="C62" s="184"/>
      <c r="D62" s="185"/>
      <c r="E62" s="186"/>
      <c r="F62" s="185"/>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row>
    <row r="63" spans="1:38" s="1" customFormat="1" x14ac:dyDescent="0.25">
      <c r="A63" s="66"/>
      <c r="B63" s="183"/>
      <c r="C63" s="184"/>
      <c r="D63" s="185"/>
      <c r="E63" s="186"/>
      <c r="F63" s="185"/>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row>
    <row r="64" spans="1:38" s="1" customFormat="1" x14ac:dyDescent="0.25">
      <c r="A64" s="66"/>
      <c r="B64" s="183"/>
      <c r="C64" s="184"/>
      <c r="D64" s="185"/>
      <c r="E64" s="186"/>
      <c r="F64" s="185"/>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row>
    <row r="65" spans="1:38" s="1" customFormat="1" x14ac:dyDescent="0.25">
      <c r="A65" s="66"/>
      <c r="B65" s="183"/>
      <c r="C65" s="184"/>
      <c r="D65" s="185"/>
      <c r="E65" s="186"/>
      <c r="F65" s="185"/>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row>
    <row r="66" spans="1:38" s="1" customFormat="1" x14ac:dyDescent="0.25">
      <c r="A66" s="66"/>
      <c r="B66" s="183"/>
      <c r="C66" s="184"/>
      <c r="D66" s="185"/>
      <c r="E66" s="186"/>
      <c r="F66" s="185"/>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row>
    <row r="67" spans="1:38" s="1" customFormat="1" x14ac:dyDescent="0.25">
      <c r="A67" s="66"/>
      <c r="B67" s="183"/>
      <c r="C67" s="184"/>
      <c r="D67" s="185"/>
      <c r="E67" s="186"/>
      <c r="F67" s="185"/>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row>
    <row r="68" spans="1:38" s="1" customFormat="1" x14ac:dyDescent="0.25">
      <c r="A68" s="66"/>
      <c r="B68" s="183"/>
      <c r="C68" s="184"/>
      <c r="D68" s="185"/>
      <c r="E68" s="186"/>
      <c r="F68" s="185"/>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row>
    <row r="69" spans="1:38" s="1" customFormat="1" x14ac:dyDescent="0.25">
      <c r="A69" s="66"/>
      <c r="B69" s="183"/>
      <c r="C69" s="184"/>
      <c r="D69" s="185"/>
      <c r="E69" s="186"/>
      <c r="F69" s="185"/>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row>
    <row r="70" spans="1:38" s="1" customFormat="1" x14ac:dyDescent="0.25">
      <c r="A70" s="66"/>
      <c r="B70" s="183"/>
      <c r="C70" s="184"/>
      <c r="D70" s="185"/>
      <c r="E70" s="186"/>
      <c r="F70" s="185"/>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c r="AK70" s="187"/>
      <c r="AL70" s="187"/>
    </row>
    <row r="71" spans="1:38" s="1" customFormat="1" x14ac:dyDescent="0.25">
      <c r="A71" s="66"/>
      <c r="B71" s="183"/>
      <c r="C71" s="184"/>
      <c r="D71" s="185"/>
      <c r="E71" s="186"/>
      <c r="F71" s="185"/>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row>
    <row r="72" spans="1:38" s="1" customFormat="1" x14ac:dyDescent="0.25">
      <c r="A72" s="66"/>
      <c r="B72" s="183"/>
      <c r="C72" s="184"/>
      <c r="D72" s="185"/>
      <c r="E72" s="186"/>
      <c r="F72" s="185"/>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row>
    <row r="73" spans="1:38" s="1" customFormat="1" x14ac:dyDescent="0.25">
      <c r="A73" s="66"/>
      <c r="B73" s="183"/>
      <c r="C73" s="184"/>
      <c r="D73" s="185"/>
      <c r="E73" s="186"/>
      <c r="F73" s="185"/>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row>
    <row r="74" spans="1:38" s="1" customFormat="1" x14ac:dyDescent="0.25">
      <c r="A74" s="66"/>
      <c r="B74" s="183"/>
      <c r="C74" s="184"/>
      <c r="D74" s="185"/>
      <c r="E74" s="186"/>
      <c r="F74" s="185"/>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row>
    <row r="75" spans="1:38" s="1" customFormat="1" x14ac:dyDescent="0.25">
      <c r="A75" s="66"/>
      <c r="B75" s="183"/>
      <c r="C75" s="184"/>
      <c r="D75" s="185"/>
      <c r="E75" s="186"/>
      <c r="F75" s="185"/>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row>
    <row r="76" spans="1:38" s="1" customFormat="1" x14ac:dyDescent="0.25">
      <c r="A76" s="66"/>
      <c r="B76" s="183"/>
      <c r="C76" s="184"/>
      <c r="D76" s="185"/>
      <c r="E76" s="186"/>
      <c r="F76" s="185"/>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row>
    <row r="77" spans="1:38" s="1" customFormat="1" x14ac:dyDescent="0.25">
      <c r="A77" s="66"/>
      <c r="B77" s="183"/>
      <c r="C77" s="184"/>
      <c r="D77" s="185"/>
      <c r="E77" s="186"/>
      <c r="F77" s="185"/>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c r="AI77" s="187"/>
      <c r="AJ77" s="187"/>
      <c r="AK77" s="187"/>
      <c r="AL77" s="187"/>
    </row>
    <row r="78" spans="1:38" s="1" customFormat="1" x14ac:dyDescent="0.25">
      <c r="A78" s="66"/>
      <c r="B78" s="183"/>
      <c r="C78" s="184"/>
      <c r="D78" s="185"/>
      <c r="E78" s="186"/>
      <c r="F78" s="185"/>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c r="AF78" s="187"/>
      <c r="AG78" s="187"/>
      <c r="AH78" s="187"/>
      <c r="AI78" s="187"/>
      <c r="AJ78" s="187"/>
      <c r="AK78" s="187"/>
      <c r="AL78" s="187"/>
    </row>
    <row r="79" spans="1:38" s="1" customFormat="1" x14ac:dyDescent="0.25">
      <c r="A79" s="66"/>
      <c r="B79" s="183"/>
      <c r="C79" s="184"/>
      <c r="D79" s="185"/>
      <c r="E79" s="186"/>
      <c r="F79" s="185"/>
      <c r="G79" s="187"/>
      <c r="H79" s="187"/>
      <c r="I79" s="187"/>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c r="AI79" s="187"/>
      <c r="AJ79" s="187"/>
      <c r="AK79" s="187"/>
      <c r="AL79" s="187"/>
    </row>
    <row r="80" spans="1:38" s="1" customFormat="1" x14ac:dyDescent="0.25">
      <c r="A80" s="66"/>
      <c r="B80" s="183"/>
      <c r="C80" s="184"/>
      <c r="D80" s="185"/>
      <c r="E80" s="186"/>
      <c r="F80" s="185"/>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187"/>
      <c r="AI80" s="187"/>
      <c r="AJ80" s="187"/>
      <c r="AK80" s="187"/>
      <c r="AL80" s="187"/>
    </row>
    <row r="81" spans="1:38" s="1" customFormat="1" hidden="1" x14ac:dyDescent="0.25">
      <c r="A81" s="66"/>
      <c r="B81" s="66"/>
      <c r="C81" s="38"/>
      <c r="D81" s="39"/>
      <c r="E81" s="37"/>
      <c r="F81" s="39"/>
      <c r="G81" s="40"/>
      <c r="H81" s="40"/>
      <c r="I81" s="40"/>
      <c r="J81" s="40"/>
      <c r="K81" s="40"/>
      <c r="L81" s="62" t="str">
        <f t="shared" ref="L81" si="6">IF($A81 = "", "", SUM(G81:K81))</f>
        <v/>
      </c>
      <c r="M81" s="40"/>
      <c r="N81" s="40"/>
      <c r="O81" s="40"/>
      <c r="P81" s="40"/>
      <c r="Q81" s="40"/>
      <c r="R81" s="40"/>
      <c r="S81" s="40"/>
      <c r="T81" s="62" t="str">
        <f t="shared" ref="T81" si="7">IF($A81 = "", "", SUM(O81:S81))</f>
        <v/>
      </c>
      <c r="U81" s="40"/>
      <c r="V81" s="40"/>
      <c r="W81" s="40"/>
      <c r="X81" s="40"/>
      <c r="Y81" s="40"/>
      <c r="Z81" s="40"/>
      <c r="AA81" s="40"/>
      <c r="AB81" s="62" t="str">
        <f t="shared" ref="AB81" si="8">IF($A81 = "", "", SUM(W81:AA81))</f>
        <v/>
      </c>
      <c r="AC81" s="40"/>
      <c r="AD81" s="40"/>
      <c r="AE81" s="40"/>
      <c r="AF81" s="40"/>
      <c r="AG81" s="40"/>
      <c r="AH81" s="40"/>
      <c r="AI81" s="40"/>
      <c r="AJ81" s="62" t="str">
        <f t="shared" ref="AJ81" si="9">IF($A81 = "", "", SUM(AE81:AI81))</f>
        <v/>
      </c>
      <c r="AK81" s="40"/>
      <c r="AL81" s="62" t="str">
        <f t="shared" ref="AL81" si="10">IF($A81 = "", "",$L81 - $AJ81)</f>
        <v/>
      </c>
    </row>
  </sheetData>
  <sheetProtection algorithmName="SHA-512" hashValue="KXccZVna7gSLgp3Umjm8k19/lcw55KYaMuVFY5EVygTLCF8Ze5hokC7ik/jEneOF4RKHL/gsQh7JBVuAblVfZw==" saltValue="Bv+O3yCnQNIZe5o9xma4DA==" spinCount="100000" sheet="1" objects="1" scenarios="1" formatCells="0" formatColumns="0" formatRows="0" autoFilter="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6:A80">
    <cfRule type="expression" dxfId="44" priority="55">
      <formula>$A6&lt;&gt;""</formula>
    </cfRule>
  </conditionalFormatting>
  <conditionalFormatting sqref="A6:AD81">
    <cfRule type="expression" dxfId="43" priority="1">
      <formula>AND($A6&lt;&gt;"", ISEVEN(ROW()))</formula>
    </cfRule>
    <cfRule type="expression" dxfId="42" priority="2">
      <formula>AND($A6&lt;&gt;"", ISODD(ROW()))</formula>
    </cfRule>
  </conditionalFormatting>
  <conditionalFormatting sqref="G6:AD81">
    <cfRule type="expression" dxfId="41" priority="4">
      <formula>$A6&lt;&gt;""</formula>
    </cfRule>
  </conditionalFormatting>
  <conditionalFormatting sqref="AE6:AL9 AE10:AG10 AI10:AL10 AE11:AL11 AE12:AG12 AI12:AL12">
    <cfRule type="expression" dxfId="40" priority="80">
      <formula>AND($A6&lt;&gt;"", ISEVEN(ROW()))</formula>
    </cfRule>
    <cfRule type="expression" dxfId="39" priority="82">
      <formula>AND($A6&lt;&gt;"", ISODD(ROW()))</formula>
    </cfRule>
    <cfRule type="expression" dxfId="38" priority="85">
      <formula>$A6&lt;&gt;""</formula>
    </cfRule>
  </conditionalFormatting>
  <conditionalFormatting sqref="AE13:AL81">
    <cfRule type="expression" dxfId="37" priority="57">
      <formula>AND($A13&lt;&gt;"", ISEVEN(ROW()))</formula>
    </cfRule>
    <cfRule type="expression" dxfId="36" priority="58">
      <formula>AND($A13&lt;&gt;"", ISODD(ROW()))</formula>
    </cfRule>
    <cfRule type="expression" dxfId="35" priority="63">
      <formula>$A13&lt;&gt;""</formula>
    </cfRule>
  </conditionalFormatting>
  <conditionalFormatting sqref="AH12">
    <cfRule type="expression" dxfId="34" priority="107">
      <formula>$A10&lt;&gt;""</formula>
    </cfRule>
    <cfRule type="expression" dxfId="33" priority="110">
      <formula>AND($A10&lt;&gt;"", ISEVEN(ROW()))</formula>
    </cfRule>
    <cfRule type="expression" dxfId="32" priority="111">
      <formula>AND($A10&lt;&gt;"", ISODD(ROW()))</formula>
    </cfRule>
  </conditionalFormatting>
  <dataValidations xWindow="1257" yWindow="407" count="14">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 sqref="AK5" xr:uid="{C33181DB-19A9-4C3D-804D-BAE29CC320D3}"/>
    <dataValidation type="custom" allowBlank="1" showInputMessage="1" showErrorMessage="1" errorTitle="Invalid Entry" error="Only positive numeric values may be recorded here._x000a__x000a_Values may only be reported in fields which correspond with a municipality." sqref="L6:L50 AL6:AL81 T6:T50 AB6:AB50 AE6:AJ9 AE11:AJ11 AE10:AG10 AI10:AJ10 AE13:AJ50 AE12:AG12 AI12:AJ12" xr:uid="{8D82B9BE-CC23-40B9-80A8-DE4B2A03A352}">
      <formula1>AND($A6 &lt;&gt; "", L6 &gt;= 0, ISNUMBER(L6))</formula1>
    </dataValidation>
    <dataValidation type="custom" allowBlank="1" showInputMessage="1" showErrorMessage="1" errorTitle="Invalid Entry" error="Only numeric values may be recorded here." sqref="M6:M81 U6:U81 AC6:AC81" xr:uid="{852CE636-9171-4B05-B5A4-E1560D31B55B}">
      <formula1>AND($A6 &lt;&gt; "", ISNUMBER(M6))</formula1>
    </dataValidation>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C5" xr:uid="{9C9EE9E6-6288-4E1F-8500-1B8858C642F5}"/>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D5" xr:uid="{7DC605B5-7F71-4CE7-A649-3C284D310467}"/>
    <dataValidation type="custom" allowBlank="1" showInputMessage="1" showErrorMessage="1" errorTitle="Invalid Entry" error="Only positive numeric values may be recorded here." sqref="G6:K81 L51:L81 AK6:AK81 AE51:AJ81 N6:S81 T51:T81 V6:AA81 AB51:AB81 AD6:AD81" xr:uid="{DE4FAB4A-404B-4B00-A90D-059373C9F223}">
      <formula1>AND($A6 &lt;&gt; "", G6 &gt;= 0, ISNUMBER(G6))</formula1>
    </dataValidation>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M5" xr:uid="{9ADA63E2-0D1E-42A1-993E-9146765B18E6}"/>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N5" xr:uid="{CE59E364-79A5-4040-A545-9DEEBAF3F728}"/>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8D1639D9-AFF4-4A01-BB62-C4790CD91883}"/>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EE7D4E40-B1E8-4458-BA15-3F7FD031B855}"/>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U5" xr:uid="{19BAD260-9E6A-4008-BB0E-A8E5F1B915F2}"/>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V5" xr:uid="{87FA4C47-6D33-4BEE-A306-0E0C65F642B9}"/>
    <dataValidation type="custom" allowBlank="1" showInputMessage="1" showErrorMessage="1" errorTitle="Invalid Entry" error="Only positive numeric values may be recorded here._x000a__x000a_Values may only be reported in fields which correspond with a municipality." sqref="AH12" xr:uid="{AE5615F5-D19A-4CCF-8969-C4387DF4284B}">
      <formula1>AND($A10 &lt;&gt; "", AH12 &gt;= 0, ISNUMBER(AH12))</formula1>
    </dataValidation>
    <dataValidation type="custom" allowBlank="1" showInputMessage="1" showErrorMessage="1" sqref="M82:AD1048576 G82:K1048576" xr:uid="{9DC99504-AE82-4A77-BFC3-12A06E3FAEA1}">
      <formula1>AND($A82 &lt;&gt; "", ISNUMBER(G82))</formula1>
    </dataValidation>
  </dataValidations>
  <printOptions horizontalCentered="1"/>
  <pageMargins left="0.25" right="0.25" top="0.5" bottom="0.5" header="0.3" footer="0.3"/>
  <pageSetup scale="30" fitToWidth="4" fitToHeight="0" orientation="landscape" r:id="rId2"/>
  <colBreaks count="3" manualBreakCount="3">
    <brk id="14" max="65" man="1"/>
    <brk id="22" max="65" man="1"/>
    <brk id="30" max="6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zoomScale="76" zoomScaleNormal="76" workbookViewId="0">
      <pane xSplit="7" ySplit="5" topLeftCell="AI24" activePane="bottomRight" state="frozen"/>
      <selection pane="topRight" activeCell="F1" sqref="F1"/>
      <selection pane="bottomLeft" activeCell="A6" sqref="A6"/>
      <selection pane="bottomRight" activeCell="AL36" sqref="AL36"/>
    </sheetView>
  </sheetViews>
  <sheetFormatPr defaultColWidth="0" defaultRowHeight="15" zeroHeight="1" outlineLevelCol="1" x14ac:dyDescent="0.25"/>
  <cols>
    <col min="1" max="1" width="22.140625" style="25" bestFit="1" customWidth="1"/>
    <col min="2" max="2" width="17" style="25" bestFit="1" customWidth="1"/>
    <col min="3" max="3" width="37.42578125" style="24" customWidth="1"/>
    <col min="4" max="4" width="19.42578125" style="25" customWidth="1"/>
    <col min="5" max="5" width="17" style="24" bestFit="1" customWidth="1"/>
    <col min="6" max="6" width="19.42578125" style="25" customWidth="1"/>
    <col min="7" max="7" width="25" style="30" bestFit="1" customWidth="1"/>
    <col min="8" max="12" width="25.140625" style="49" customWidth="1"/>
    <col min="13" max="13" width="25.140625" style="31" customWidth="1"/>
    <col min="14" max="15" width="25.140625" style="49" customWidth="1"/>
    <col min="16" max="20" width="25.140625" style="70" customWidth="1" outlineLevel="1"/>
    <col min="21" max="23" width="25.140625" style="70" customWidth="1"/>
    <col min="24" max="28" width="25.140625" style="70" customWidth="1" outlineLevel="1"/>
    <col min="29" max="31" width="25.140625" style="70" customWidth="1"/>
    <col min="32" max="36" width="25.140625" style="26" customWidth="1"/>
    <col min="37" max="37" width="25.140625" style="29" customWidth="1"/>
    <col min="38" max="38" width="25.140625" style="26" customWidth="1"/>
    <col min="39" max="39" width="27.42578125" style="29" bestFit="1" customWidth="1"/>
    <col min="40" max="40" width="9.140625" style="50" customWidth="1"/>
    <col min="41" max="42" width="0" style="24" hidden="1" customWidth="1"/>
    <col min="43" max="16384" width="9.140625" style="24" hidden="1"/>
  </cols>
  <sheetData>
    <row r="1" spans="1:40" s="18" customFormat="1" ht="36.75" customHeight="1" thickBot="1" x14ac:dyDescent="0.3">
      <c r="A1" s="75" t="str">
        <f>IF('PP Values - Co|Twp|City|Vlg'!A1=0, "", 'PP Values - Co|Twp|City|Vlg'!A1)</f>
        <v>73</v>
      </c>
      <c r="B1" s="108" t="str">
        <f>Instructions!$A$1 &amp; " Personal Property Summary Report"</f>
        <v>2023 Personal Property Summary Report</v>
      </c>
      <c r="C1" s="109"/>
      <c r="D1" s="109"/>
      <c r="E1" s="109"/>
      <c r="F1" s="109"/>
      <c r="G1" s="110"/>
      <c r="H1" s="306" t="s">
        <v>88</v>
      </c>
      <c r="I1" s="307"/>
      <c r="J1" s="307"/>
      <c r="K1" s="307"/>
      <c r="L1" s="307"/>
      <c r="M1" s="307"/>
      <c r="N1" s="307"/>
      <c r="O1" s="308"/>
      <c r="P1" s="294" t="s">
        <v>89</v>
      </c>
      <c r="Q1" s="295"/>
      <c r="R1" s="295"/>
      <c r="S1" s="295"/>
      <c r="T1" s="295"/>
      <c r="U1" s="295"/>
      <c r="V1" s="295"/>
      <c r="W1" s="296"/>
      <c r="X1" s="300" t="s">
        <v>90</v>
      </c>
      <c r="Y1" s="301"/>
      <c r="Z1" s="301"/>
      <c r="AA1" s="301"/>
      <c r="AB1" s="301"/>
      <c r="AC1" s="301"/>
      <c r="AD1" s="301"/>
      <c r="AE1" s="302"/>
      <c r="AF1" s="312" t="str">
        <f>Instructions!$A$1 &amp; " TAXABLE VALUES as of" &amp; CHAR(10) &amp;
"MAY 10, " &amp; Instructions!$A$1</f>
        <v>2023 TAXABLE VALUES as of
MAY 10, 2023</v>
      </c>
      <c r="AG1" s="313"/>
      <c r="AH1" s="313"/>
      <c r="AI1" s="313"/>
      <c r="AJ1" s="313"/>
      <c r="AK1" s="313"/>
      <c r="AL1" s="313"/>
      <c r="AM1" s="143"/>
      <c r="AN1" s="41"/>
    </row>
    <row r="2" spans="1:40" s="18" customFormat="1" ht="15" customHeight="1" x14ac:dyDescent="0.25">
      <c r="A2" s="72" t="s">
        <v>0</v>
      </c>
      <c r="B2" s="173" t="s">
        <v>3</v>
      </c>
      <c r="C2" s="111"/>
      <c r="D2" s="111"/>
      <c r="E2" s="111"/>
      <c r="F2" s="111"/>
      <c r="G2" s="112"/>
      <c r="H2" s="309"/>
      <c r="I2" s="310"/>
      <c r="J2" s="310"/>
      <c r="K2" s="310"/>
      <c r="L2" s="310"/>
      <c r="M2" s="310"/>
      <c r="N2" s="310"/>
      <c r="O2" s="311"/>
      <c r="P2" s="297"/>
      <c r="Q2" s="298"/>
      <c r="R2" s="298"/>
      <c r="S2" s="298"/>
      <c r="T2" s="298"/>
      <c r="U2" s="298"/>
      <c r="V2" s="298"/>
      <c r="W2" s="299"/>
      <c r="X2" s="303"/>
      <c r="Y2" s="304"/>
      <c r="Z2" s="304"/>
      <c r="AA2" s="304"/>
      <c r="AB2" s="304"/>
      <c r="AC2" s="304"/>
      <c r="AD2" s="304"/>
      <c r="AE2" s="305"/>
      <c r="AF2" s="314"/>
      <c r="AG2" s="315"/>
      <c r="AH2" s="315"/>
      <c r="AI2" s="315"/>
      <c r="AJ2" s="315"/>
      <c r="AK2" s="315"/>
      <c r="AL2" s="315"/>
      <c r="AM2" s="147"/>
      <c r="AN2" s="41"/>
    </row>
    <row r="3" spans="1:40" s="18" customFormat="1" ht="22.5" customHeight="1" x14ac:dyDescent="0.25">
      <c r="A3" s="72"/>
      <c r="B3" s="19"/>
      <c r="C3" s="63"/>
      <c r="D3" s="63"/>
      <c r="E3" s="63"/>
      <c r="F3" s="63"/>
      <c r="G3" s="64"/>
      <c r="H3" s="117" t="s">
        <v>4</v>
      </c>
      <c r="I3" s="118"/>
      <c r="J3" s="117" t="s">
        <v>32</v>
      </c>
      <c r="K3" s="119"/>
      <c r="L3" s="118"/>
      <c r="M3" s="105" t="s">
        <v>50</v>
      </c>
      <c r="N3" s="107"/>
      <c r="O3" s="107"/>
      <c r="P3" s="123" t="s">
        <v>4</v>
      </c>
      <c r="Q3" s="124"/>
      <c r="R3" s="123" t="s">
        <v>32</v>
      </c>
      <c r="S3" s="127"/>
      <c r="T3" s="124"/>
      <c r="U3" s="129"/>
      <c r="V3" s="131" t="s">
        <v>70</v>
      </c>
      <c r="W3" s="131" t="s">
        <v>71</v>
      </c>
      <c r="X3" s="133" t="s">
        <v>4</v>
      </c>
      <c r="Y3" s="134"/>
      <c r="Z3" s="133" t="s">
        <v>32</v>
      </c>
      <c r="AA3" s="137"/>
      <c r="AB3" s="134"/>
      <c r="AC3" s="139"/>
      <c r="AD3" s="141"/>
      <c r="AE3" s="141"/>
      <c r="AF3" s="97" t="s">
        <v>4</v>
      </c>
      <c r="AG3" s="99"/>
      <c r="AH3" s="97" t="s">
        <v>32</v>
      </c>
      <c r="AI3" s="98"/>
      <c r="AJ3" s="99"/>
      <c r="AK3" s="102"/>
      <c r="AL3" s="100"/>
      <c r="AM3" s="115"/>
      <c r="AN3" s="47"/>
    </row>
    <row r="4" spans="1:40" s="20" customFormat="1" ht="48" customHeight="1" x14ac:dyDescent="0.25">
      <c r="A4" s="72"/>
      <c r="B4" s="113" t="str">
        <f>'PP Values - Co|Twp|City|Vlg'!B4</f>
        <v>SAGINAW COUNTY</v>
      </c>
      <c r="C4" s="113"/>
      <c r="D4" s="113"/>
      <c r="E4" s="113"/>
      <c r="F4" s="113"/>
      <c r="G4" s="114"/>
      <c r="H4" s="120" t="s">
        <v>41</v>
      </c>
      <c r="I4" s="121"/>
      <c r="J4" s="120" t="s">
        <v>42</v>
      </c>
      <c r="K4" s="122"/>
      <c r="L4" s="121"/>
      <c r="M4" s="106"/>
      <c r="N4" s="107"/>
      <c r="O4" s="107"/>
      <c r="P4" s="125" t="s">
        <v>55</v>
      </c>
      <c r="Q4" s="126"/>
      <c r="R4" s="125" t="s">
        <v>56</v>
      </c>
      <c r="S4" s="128"/>
      <c r="T4" s="126"/>
      <c r="U4" s="130"/>
      <c r="V4" s="132"/>
      <c r="W4" s="132"/>
      <c r="X4" s="135" t="s">
        <v>63</v>
      </c>
      <c r="Y4" s="136"/>
      <c r="Z4" s="135" t="s">
        <v>64</v>
      </c>
      <c r="AA4" s="138"/>
      <c r="AB4" s="136"/>
      <c r="AC4" s="140"/>
      <c r="AD4" s="142"/>
      <c r="AE4" s="142"/>
      <c r="AF4" s="144" t="str">
        <f>"Report the "&amp;Instructions!$A$1&amp;" Taxable Value "&amp;CHAR(10)&amp;
"from the Ad Valorem Roll for "&amp;CHAR(10)&amp;
"each municipality listed"</f>
        <v>Report the 2023 Taxable Value 
from the Ad Valorem Roll for 
each municipality listed</v>
      </c>
      <c r="AG4" s="145"/>
      <c r="AH4" s="144" t="str">
        <f>"Report the " &amp; Instructions!$A$1 &amp; " Taxable Value from " &amp; CHAR(10) &amp;
"the IFT Roll for each municipality listed"</f>
        <v>Report the 2023 Taxable Value from 
the IFT Roll for each municipality listed</v>
      </c>
      <c r="AI4" s="146"/>
      <c r="AJ4" s="145"/>
      <c r="AK4" s="103"/>
      <c r="AL4" s="101"/>
      <c r="AM4" s="115"/>
      <c r="AN4" s="47"/>
    </row>
    <row r="5" spans="1:40" s="21" customFormat="1" ht="165" customHeight="1" x14ac:dyDescent="0.25">
      <c r="A5" s="73" t="s">
        <v>38</v>
      </c>
      <c r="B5" s="65" t="s">
        <v>72</v>
      </c>
      <c r="C5" s="65" t="s">
        <v>44</v>
      </c>
      <c r="D5" s="65" t="s">
        <v>75</v>
      </c>
      <c r="E5" s="65" t="s">
        <v>51</v>
      </c>
      <c r="F5" s="65" t="s">
        <v>1</v>
      </c>
      <c r="G5" s="74" t="s">
        <v>52</v>
      </c>
      <c r="H5" s="79" t="s">
        <v>45</v>
      </c>
      <c r="I5" s="79" t="s">
        <v>46</v>
      </c>
      <c r="J5" s="79" t="s">
        <v>48</v>
      </c>
      <c r="K5" s="79" t="s">
        <v>49</v>
      </c>
      <c r="L5" s="79" t="s">
        <v>47</v>
      </c>
      <c r="M5" s="104" t="s">
        <v>76</v>
      </c>
      <c r="N5" s="87" t="s">
        <v>77</v>
      </c>
      <c r="O5" s="87" t="s">
        <v>81</v>
      </c>
      <c r="P5" s="78" t="s">
        <v>57</v>
      </c>
      <c r="Q5" s="78" t="s">
        <v>58</v>
      </c>
      <c r="R5" s="78" t="s">
        <v>59</v>
      </c>
      <c r="S5" s="78" t="s">
        <v>60</v>
      </c>
      <c r="T5" s="78" t="s">
        <v>61</v>
      </c>
      <c r="U5" s="83" t="s">
        <v>78</v>
      </c>
      <c r="V5" s="84" t="s">
        <v>79</v>
      </c>
      <c r="W5" s="84" t="s">
        <v>80</v>
      </c>
      <c r="X5" s="80" t="s">
        <v>65</v>
      </c>
      <c r="Y5" s="80" t="s">
        <v>66</v>
      </c>
      <c r="Z5" s="80" t="s">
        <v>67</v>
      </c>
      <c r="AA5" s="80" t="s">
        <v>68</v>
      </c>
      <c r="AB5" s="80" t="s">
        <v>69</v>
      </c>
      <c r="AC5" s="85" t="s">
        <v>82</v>
      </c>
      <c r="AD5" s="86" t="s">
        <v>83</v>
      </c>
      <c r="AE5" s="86" t="s">
        <v>84</v>
      </c>
      <c r="AF5" s="81" t="str">
        <f>Instructions!$A$1 &amp; CHAR(10)
&amp; "COMMERCIAL " &amp; CHAR(10)
&amp; "PERSONAL PROPERTY " &amp; CHAR(10)
&amp; CHAR(10)
&amp; "TAXABLE VALUE"</f>
        <v>2023
COMMERCIAL 
PERSONAL PROPERTY 
TAXABLE VALUE</v>
      </c>
      <c r="AG5" s="81" t="str">
        <f>Instructions!$A$1 &amp; CHAR(10)
&amp; "INDUSTRIAL " &amp; CHAR(10)
&amp; "PERSONAL PROPERTY " &amp; CHAR(10)
&amp; CHAR(10)
&amp; "TAXABLE VALUE"</f>
        <v>2023
INDUSTRIAL 
PERSONAL PROPERTY 
TAXABLE VALUE</v>
      </c>
      <c r="AH5" s="81"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I5" s="81"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J5" s="81" t="str">
        <f>Instructions!$A$1 &amp; CHAR(10)
&amp; "IFT REPLACEMENT/REHAB " &amp; CHAR(10)
&amp; "PERSONAL PROPERTY " &amp; CHAR(10)
&amp; CHAR(10)
&amp; "TAXABLE VALUE"</f>
        <v>2023
IFT REPLACEMENT/REHAB 
PERSONAL PROPERTY 
TAXABLE VALUE</v>
      </c>
      <c r="AK5" s="82" t="str">
        <f>Instructions!$A$1 &amp;
CHAR(10) &amp;
CHAR(10) &amp;
"TOTAL" &amp;
CHAR(10) &amp;
"TAXABLE VALUE"</f>
        <v>2023
TOTAL
TAXABLE VALUE</v>
      </c>
      <c r="AL5" s="182" t="s">
        <v>242</v>
      </c>
      <c r="AM5" s="11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N5" s="50"/>
    </row>
    <row r="6" spans="1:40" x14ac:dyDescent="0.25">
      <c r="A6" s="66" t="s">
        <v>91</v>
      </c>
      <c r="B6" s="66" t="s">
        <v>243</v>
      </c>
      <c r="C6" s="45" t="s">
        <v>244</v>
      </c>
      <c r="D6" s="44" t="s">
        <v>245</v>
      </c>
      <c r="E6" s="67" t="s">
        <v>246</v>
      </c>
      <c r="F6" s="44" t="s">
        <v>25</v>
      </c>
      <c r="G6" s="46" t="s">
        <v>247</v>
      </c>
      <c r="H6" s="48">
        <v>327300</v>
      </c>
      <c r="I6" s="48">
        <v>317500</v>
      </c>
      <c r="J6" s="48">
        <v>0</v>
      </c>
      <c r="K6" s="48">
        <v>0</v>
      </c>
      <c r="L6" s="48">
        <v>0</v>
      </c>
      <c r="M6" s="62">
        <f>IF($A6 = "", "", SUM(H6:L6))</f>
        <v>644800</v>
      </c>
      <c r="N6" s="48">
        <v>0</v>
      </c>
      <c r="O6" s="48">
        <v>0</v>
      </c>
      <c r="P6" s="40">
        <v>728700</v>
      </c>
      <c r="Q6" s="40">
        <v>357000</v>
      </c>
      <c r="R6" s="40">
        <v>0</v>
      </c>
      <c r="S6" s="40">
        <v>0</v>
      </c>
      <c r="T6" s="40">
        <v>0</v>
      </c>
      <c r="U6" s="62">
        <f>IF($A6 = "", "", SUM(P6:T6))</f>
        <v>1085700</v>
      </c>
      <c r="V6" s="48">
        <v>0</v>
      </c>
      <c r="W6" s="48">
        <v>0</v>
      </c>
      <c r="X6" s="40">
        <v>291200</v>
      </c>
      <c r="Y6" s="40">
        <v>238000</v>
      </c>
      <c r="Z6" s="40">
        <v>0</v>
      </c>
      <c r="AA6" s="40">
        <v>0</v>
      </c>
      <c r="AB6" s="40">
        <v>0</v>
      </c>
      <c r="AC6" s="62">
        <f>IF($A6 = "", "", SUM(X6:AB6))</f>
        <v>529200</v>
      </c>
      <c r="AD6" s="48">
        <v>0</v>
      </c>
      <c r="AE6" s="48">
        <v>0</v>
      </c>
      <c r="AF6" s="48">
        <v>196000</v>
      </c>
      <c r="AG6" s="48">
        <v>0</v>
      </c>
      <c r="AH6" s="48">
        <v>0</v>
      </c>
      <c r="AI6" s="48">
        <v>0</v>
      </c>
      <c r="AJ6" s="48">
        <v>0</v>
      </c>
      <c r="AK6" s="62">
        <f>IF($A6 = "", "", SUM(AF6:AJ6))</f>
        <v>196000</v>
      </c>
      <c r="AL6" s="48">
        <v>0</v>
      </c>
      <c r="AM6" s="62">
        <f>IF($A6 = "", "", M6 - AK6)</f>
        <v>448800</v>
      </c>
      <c r="AN6" s="34"/>
    </row>
    <row r="7" spans="1:40" x14ac:dyDescent="0.25">
      <c r="A7" s="66" t="s">
        <v>91</v>
      </c>
      <c r="B7" s="66" t="s">
        <v>251</v>
      </c>
      <c r="C7" s="38" t="s">
        <v>252</v>
      </c>
      <c r="D7" s="37" t="s">
        <v>245</v>
      </c>
      <c r="E7" s="66" t="s">
        <v>253</v>
      </c>
      <c r="F7" s="37" t="s">
        <v>25</v>
      </c>
      <c r="G7" s="39" t="s">
        <v>254</v>
      </c>
      <c r="H7" s="40">
        <v>100</v>
      </c>
      <c r="I7" s="40">
        <v>0</v>
      </c>
      <c r="J7" s="40">
        <v>0</v>
      </c>
      <c r="K7" s="40">
        <v>0</v>
      </c>
      <c r="L7" s="40">
        <v>0</v>
      </c>
      <c r="M7" s="62">
        <f t="shared" ref="M7:M33" si="0">IF($A7 = "", "", SUM(H7:L7))</f>
        <v>100</v>
      </c>
      <c r="N7" s="40">
        <v>0</v>
      </c>
      <c r="O7" s="40">
        <v>0</v>
      </c>
      <c r="P7" s="40">
        <v>0</v>
      </c>
      <c r="Q7" s="40">
        <v>0</v>
      </c>
      <c r="R7" s="40">
        <v>0</v>
      </c>
      <c r="S7" s="40">
        <v>0</v>
      </c>
      <c r="T7" s="40">
        <v>0</v>
      </c>
      <c r="U7" s="62">
        <f t="shared" ref="U7:U33" si="1">IF($A7 = "", "", SUM(P7:T7))</f>
        <v>0</v>
      </c>
      <c r="V7" s="40">
        <v>0</v>
      </c>
      <c r="W7" s="40">
        <v>0</v>
      </c>
      <c r="X7" s="40">
        <v>0</v>
      </c>
      <c r="Y7" s="40">
        <v>0</v>
      </c>
      <c r="Z7" s="40">
        <v>0</v>
      </c>
      <c r="AA7" s="40">
        <v>0</v>
      </c>
      <c r="AB7" s="40">
        <v>0</v>
      </c>
      <c r="AC7" s="62">
        <f t="shared" ref="AC7:AC33" si="2">IF($A7 = "", "", SUM(X7:AB7))</f>
        <v>0</v>
      </c>
      <c r="AD7" s="40">
        <v>0</v>
      </c>
      <c r="AE7" s="40">
        <v>0</v>
      </c>
      <c r="AF7" s="40">
        <v>0</v>
      </c>
      <c r="AG7" s="40">
        <v>0</v>
      </c>
      <c r="AH7" s="40">
        <v>0</v>
      </c>
      <c r="AI7" s="40">
        <v>0</v>
      </c>
      <c r="AJ7" s="40">
        <v>0</v>
      </c>
      <c r="AK7" s="62">
        <f t="shared" ref="AK7:AK33" si="3">IF($A7 = "", "", SUM(AF7:AJ7))</f>
        <v>0</v>
      </c>
      <c r="AL7" s="40">
        <v>0</v>
      </c>
      <c r="AM7" s="62">
        <f t="shared" ref="AM7:AM33" si="4">IF($A7 = "", "", M7 - AK7)</f>
        <v>100</v>
      </c>
      <c r="AN7" s="34"/>
    </row>
    <row r="8" spans="1:40" x14ac:dyDescent="0.25">
      <c r="A8" s="66" t="s">
        <v>91</v>
      </c>
      <c r="B8" s="66" t="s">
        <v>256</v>
      </c>
      <c r="C8" s="38" t="s">
        <v>257</v>
      </c>
      <c r="D8" s="37" t="s">
        <v>245</v>
      </c>
      <c r="E8" s="66" t="s">
        <v>258</v>
      </c>
      <c r="F8" s="37" t="s">
        <v>25</v>
      </c>
      <c r="G8" s="39" t="s">
        <v>259</v>
      </c>
      <c r="H8" s="40">
        <v>0</v>
      </c>
      <c r="I8" s="40">
        <v>0</v>
      </c>
      <c r="J8" s="40">
        <v>0</v>
      </c>
      <c r="K8" s="40">
        <v>0</v>
      </c>
      <c r="L8" s="40">
        <v>0</v>
      </c>
      <c r="M8" s="62">
        <f t="shared" si="0"/>
        <v>0</v>
      </c>
      <c r="N8" s="40">
        <v>0</v>
      </c>
      <c r="O8" s="40">
        <v>0</v>
      </c>
      <c r="P8" s="40">
        <v>0</v>
      </c>
      <c r="Q8" s="40">
        <v>0</v>
      </c>
      <c r="R8" s="40">
        <v>0</v>
      </c>
      <c r="S8" s="40">
        <v>0</v>
      </c>
      <c r="T8" s="40">
        <v>0</v>
      </c>
      <c r="U8" s="62">
        <f t="shared" si="1"/>
        <v>0</v>
      </c>
      <c r="V8" s="40">
        <v>0</v>
      </c>
      <c r="W8" s="40">
        <v>0</v>
      </c>
      <c r="X8" s="40">
        <v>0</v>
      </c>
      <c r="Y8" s="40">
        <v>0</v>
      </c>
      <c r="Z8" s="40">
        <v>0</v>
      </c>
      <c r="AA8" s="40">
        <v>0</v>
      </c>
      <c r="AB8" s="40">
        <v>0</v>
      </c>
      <c r="AC8" s="62">
        <f t="shared" si="2"/>
        <v>0</v>
      </c>
      <c r="AD8" s="40">
        <v>0</v>
      </c>
      <c r="AE8" s="40">
        <v>0</v>
      </c>
      <c r="AF8" s="40">
        <v>0</v>
      </c>
      <c r="AG8" s="40">
        <v>0</v>
      </c>
      <c r="AH8" s="40">
        <v>0</v>
      </c>
      <c r="AI8" s="40">
        <v>0</v>
      </c>
      <c r="AJ8" s="40">
        <v>0</v>
      </c>
      <c r="AK8" s="62">
        <f t="shared" si="3"/>
        <v>0</v>
      </c>
      <c r="AL8" s="40">
        <v>0</v>
      </c>
      <c r="AM8" s="62">
        <f t="shared" si="4"/>
        <v>0</v>
      </c>
      <c r="AN8" s="34"/>
    </row>
    <row r="9" spans="1:40" x14ac:dyDescent="0.25">
      <c r="A9" s="66" t="s">
        <v>91</v>
      </c>
      <c r="B9" s="66" t="s">
        <v>261</v>
      </c>
      <c r="C9" s="38" t="s">
        <v>262</v>
      </c>
      <c r="D9" s="37" t="s">
        <v>245</v>
      </c>
      <c r="E9" s="66" t="s">
        <v>258</v>
      </c>
      <c r="F9" s="37" t="s">
        <v>25</v>
      </c>
      <c r="G9" s="39" t="s">
        <v>259</v>
      </c>
      <c r="H9" s="40">
        <v>0</v>
      </c>
      <c r="I9" s="40">
        <v>0</v>
      </c>
      <c r="J9" s="40">
        <v>0</v>
      </c>
      <c r="K9" s="40">
        <v>0</v>
      </c>
      <c r="L9" s="40">
        <v>0</v>
      </c>
      <c r="M9" s="62">
        <f t="shared" si="0"/>
        <v>0</v>
      </c>
      <c r="N9" s="40">
        <v>0</v>
      </c>
      <c r="O9" s="40">
        <v>0</v>
      </c>
      <c r="P9" s="40">
        <v>0</v>
      </c>
      <c r="Q9" s="40">
        <v>0</v>
      </c>
      <c r="R9" s="40">
        <v>0</v>
      </c>
      <c r="S9" s="40">
        <v>0</v>
      </c>
      <c r="T9" s="40">
        <v>0</v>
      </c>
      <c r="U9" s="62">
        <f t="shared" si="1"/>
        <v>0</v>
      </c>
      <c r="V9" s="40">
        <v>0</v>
      </c>
      <c r="W9" s="40">
        <v>0</v>
      </c>
      <c r="X9" s="40">
        <v>0</v>
      </c>
      <c r="Y9" s="40">
        <v>0</v>
      </c>
      <c r="Z9" s="40">
        <v>0</v>
      </c>
      <c r="AA9" s="40">
        <v>0</v>
      </c>
      <c r="AB9" s="40">
        <v>0</v>
      </c>
      <c r="AC9" s="62">
        <f t="shared" si="2"/>
        <v>0</v>
      </c>
      <c r="AD9" s="40">
        <v>0</v>
      </c>
      <c r="AE9" s="40">
        <v>0</v>
      </c>
      <c r="AF9" s="40">
        <v>0</v>
      </c>
      <c r="AG9" s="40">
        <v>0</v>
      </c>
      <c r="AH9" s="40">
        <v>0</v>
      </c>
      <c r="AI9" s="40">
        <v>0</v>
      </c>
      <c r="AJ9" s="40">
        <v>0</v>
      </c>
      <c r="AK9" s="62">
        <f t="shared" si="3"/>
        <v>0</v>
      </c>
      <c r="AL9" s="40">
        <v>0</v>
      </c>
      <c r="AM9" s="62">
        <f t="shared" si="4"/>
        <v>0</v>
      </c>
      <c r="AN9" s="34"/>
    </row>
    <row r="10" spans="1:40" x14ac:dyDescent="0.25">
      <c r="A10" s="66" t="s">
        <v>91</v>
      </c>
      <c r="B10" s="66" t="s">
        <v>263</v>
      </c>
      <c r="C10" s="38" t="s">
        <v>264</v>
      </c>
      <c r="D10" s="37" t="s">
        <v>245</v>
      </c>
      <c r="E10" s="66" t="s">
        <v>265</v>
      </c>
      <c r="F10" s="37" t="s">
        <v>25</v>
      </c>
      <c r="G10" s="39" t="s">
        <v>266</v>
      </c>
      <c r="H10" s="40">
        <v>88800</v>
      </c>
      <c r="I10" s="40">
        <v>0</v>
      </c>
      <c r="J10" s="40">
        <v>0</v>
      </c>
      <c r="K10" s="40">
        <v>0</v>
      </c>
      <c r="L10" s="40">
        <v>0</v>
      </c>
      <c r="M10" s="62">
        <f t="shared" si="0"/>
        <v>88800</v>
      </c>
      <c r="N10" s="40">
        <v>0</v>
      </c>
      <c r="O10" s="40">
        <v>0</v>
      </c>
      <c r="P10" s="40">
        <v>79100</v>
      </c>
      <c r="Q10" s="40">
        <v>0</v>
      </c>
      <c r="R10" s="40">
        <v>0</v>
      </c>
      <c r="S10" s="40">
        <v>0</v>
      </c>
      <c r="T10" s="40">
        <v>0</v>
      </c>
      <c r="U10" s="62">
        <f t="shared" si="1"/>
        <v>79100</v>
      </c>
      <c r="V10" s="40">
        <v>0</v>
      </c>
      <c r="W10" s="40">
        <v>0</v>
      </c>
      <c r="X10" s="40">
        <v>77200</v>
      </c>
      <c r="Y10" s="40">
        <v>0</v>
      </c>
      <c r="Z10" s="40">
        <v>0</v>
      </c>
      <c r="AA10" s="40">
        <v>0</v>
      </c>
      <c r="AB10" s="40">
        <v>0</v>
      </c>
      <c r="AC10" s="62">
        <f t="shared" si="2"/>
        <v>77200</v>
      </c>
      <c r="AD10" s="40">
        <v>0</v>
      </c>
      <c r="AE10" s="40">
        <v>0</v>
      </c>
      <c r="AF10" s="40">
        <v>0</v>
      </c>
      <c r="AG10" s="40">
        <v>0</v>
      </c>
      <c r="AH10" s="40">
        <v>0</v>
      </c>
      <c r="AI10" s="40">
        <v>0</v>
      </c>
      <c r="AJ10" s="40">
        <v>0</v>
      </c>
      <c r="AK10" s="62">
        <f t="shared" si="3"/>
        <v>0</v>
      </c>
      <c r="AL10" s="40">
        <v>0</v>
      </c>
      <c r="AM10" s="62">
        <f t="shared" si="4"/>
        <v>88800</v>
      </c>
      <c r="AN10" s="34"/>
    </row>
    <row r="11" spans="1:40" x14ac:dyDescent="0.25">
      <c r="A11" s="66" t="s">
        <v>91</v>
      </c>
      <c r="B11" s="66" t="s">
        <v>268</v>
      </c>
      <c r="C11" s="38" t="s">
        <v>269</v>
      </c>
      <c r="D11" s="37" t="s">
        <v>245</v>
      </c>
      <c r="E11" s="66" t="s">
        <v>265</v>
      </c>
      <c r="F11" s="37" t="s">
        <v>25</v>
      </c>
      <c r="G11" s="39" t="s">
        <v>266</v>
      </c>
      <c r="H11" s="40">
        <v>0</v>
      </c>
      <c r="I11" s="40">
        <v>0</v>
      </c>
      <c r="J11" s="40">
        <v>0</v>
      </c>
      <c r="K11" s="40">
        <v>0</v>
      </c>
      <c r="L11" s="40">
        <v>0</v>
      </c>
      <c r="M11" s="62">
        <f t="shared" si="0"/>
        <v>0</v>
      </c>
      <c r="N11" s="40">
        <v>0</v>
      </c>
      <c r="O11" s="40">
        <v>0</v>
      </c>
      <c r="P11" s="40">
        <v>0</v>
      </c>
      <c r="Q11" s="40">
        <v>0</v>
      </c>
      <c r="R11" s="40">
        <v>0</v>
      </c>
      <c r="S11" s="40">
        <v>0</v>
      </c>
      <c r="T11" s="40">
        <v>0</v>
      </c>
      <c r="U11" s="62">
        <f t="shared" si="1"/>
        <v>0</v>
      </c>
      <c r="V11" s="40">
        <v>0</v>
      </c>
      <c r="W11" s="40">
        <v>0</v>
      </c>
      <c r="X11" s="40">
        <v>0</v>
      </c>
      <c r="Y11" s="40">
        <v>0</v>
      </c>
      <c r="Z11" s="40">
        <v>0</v>
      </c>
      <c r="AA11" s="40">
        <v>0</v>
      </c>
      <c r="AB11" s="40">
        <v>0</v>
      </c>
      <c r="AC11" s="62">
        <f t="shared" si="2"/>
        <v>0</v>
      </c>
      <c r="AD11" s="40">
        <v>0</v>
      </c>
      <c r="AE11" s="40">
        <v>0</v>
      </c>
      <c r="AF11" s="40"/>
      <c r="AG11" s="40">
        <v>2436300</v>
      </c>
      <c r="AH11" s="40">
        <v>0</v>
      </c>
      <c r="AI11" s="40">
        <v>0</v>
      </c>
      <c r="AJ11" s="40">
        <v>0</v>
      </c>
      <c r="AK11" s="62">
        <f t="shared" si="3"/>
        <v>2436300</v>
      </c>
      <c r="AL11" s="40">
        <v>0</v>
      </c>
      <c r="AM11" s="62">
        <f t="shared" si="4"/>
        <v>-2436300</v>
      </c>
      <c r="AN11" s="34"/>
    </row>
    <row r="12" spans="1:40" x14ac:dyDescent="0.25">
      <c r="A12" s="66" t="s">
        <v>91</v>
      </c>
      <c r="B12" s="66" t="s">
        <v>270</v>
      </c>
      <c r="C12" s="38" t="s">
        <v>271</v>
      </c>
      <c r="D12" s="37" t="s">
        <v>245</v>
      </c>
      <c r="E12" s="66" t="s">
        <v>272</v>
      </c>
      <c r="F12" s="37"/>
      <c r="G12" s="39"/>
      <c r="H12" s="40">
        <v>62917980</v>
      </c>
      <c r="I12" s="40">
        <v>85415850</v>
      </c>
      <c r="J12" s="40">
        <v>0</v>
      </c>
      <c r="K12" s="40">
        <v>3320200</v>
      </c>
      <c r="L12" s="40">
        <v>0</v>
      </c>
      <c r="M12" s="62">
        <f t="shared" si="0"/>
        <v>151654030</v>
      </c>
      <c r="N12" s="40">
        <v>0</v>
      </c>
      <c r="O12" s="40">
        <v>0</v>
      </c>
      <c r="P12" s="40">
        <v>56618400</v>
      </c>
      <c r="Q12" s="40">
        <v>81055400</v>
      </c>
      <c r="R12" s="40">
        <v>0</v>
      </c>
      <c r="S12" s="40">
        <v>3023000</v>
      </c>
      <c r="T12" s="40">
        <v>0</v>
      </c>
      <c r="U12" s="62">
        <f t="shared" si="1"/>
        <v>140696800</v>
      </c>
      <c r="V12" s="40">
        <v>0</v>
      </c>
      <c r="W12" s="40">
        <v>0</v>
      </c>
      <c r="X12" s="40">
        <v>58432500</v>
      </c>
      <c r="Y12" s="40">
        <v>73936500</v>
      </c>
      <c r="Z12" s="40">
        <v>0</v>
      </c>
      <c r="AA12" s="40">
        <v>7533745</v>
      </c>
      <c r="AB12" s="40">
        <v>0</v>
      </c>
      <c r="AC12" s="62">
        <f t="shared" si="2"/>
        <v>139902745</v>
      </c>
      <c r="AD12" s="40">
        <v>0</v>
      </c>
      <c r="AE12" s="40">
        <v>0</v>
      </c>
      <c r="AF12" s="40">
        <f>44256100+10783200</f>
        <v>55039300</v>
      </c>
      <c r="AG12" s="40">
        <f>4285200+1135000</f>
        <v>5420200</v>
      </c>
      <c r="AH12" s="40">
        <v>0</v>
      </c>
      <c r="AI12" s="40">
        <f>(161800+1252100)/2</f>
        <v>706950</v>
      </c>
      <c r="AJ12" s="40">
        <v>0</v>
      </c>
      <c r="AK12" s="62">
        <f t="shared" si="3"/>
        <v>61166450</v>
      </c>
      <c r="AL12" s="40">
        <v>0</v>
      </c>
      <c r="AM12" s="62">
        <f t="shared" si="4"/>
        <v>90487580</v>
      </c>
      <c r="AN12" s="34"/>
    </row>
    <row r="13" spans="1:40" x14ac:dyDescent="0.25">
      <c r="A13" s="66" t="s">
        <v>91</v>
      </c>
      <c r="B13" s="66" t="s">
        <v>273</v>
      </c>
      <c r="C13" s="38" t="s">
        <v>274</v>
      </c>
      <c r="D13" s="37" t="s">
        <v>245</v>
      </c>
      <c r="E13" s="66" t="s">
        <v>272</v>
      </c>
      <c r="F13" s="37"/>
      <c r="G13" s="39"/>
      <c r="H13" s="40">
        <v>6000300</v>
      </c>
      <c r="I13" s="40">
        <v>1187850</v>
      </c>
      <c r="J13" s="40">
        <v>0</v>
      </c>
      <c r="K13" s="40">
        <v>60050</v>
      </c>
      <c r="L13" s="40">
        <v>0</v>
      </c>
      <c r="M13" s="62">
        <f t="shared" si="0"/>
        <v>7248200</v>
      </c>
      <c r="N13" s="40">
        <v>0</v>
      </c>
      <c r="O13" s="40">
        <v>0</v>
      </c>
      <c r="P13" s="40">
        <v>5818200</v>
      </c>
      <c r="Q13" s="40">
        <v>1292000</v>
      </c>
      <c r="R13" s="40">
        <v>0</v>
      </c>
      <c r="S13" s="40">
        <v>48450</v>
      </c>
      <c r="T13" s="40">
        <v>0</v>
      </c>
      <c r="U13" s="62">
        <f t="shared" si="1"/>
        <v>7158650</v>
      </c>
      <c r="V13" s="40">
        <v>0</v>
      </c>
      <c r="W13" s="40">
        <v>0</v>
      </c>
      <c r="X13" s="40">
        <v>4855300</v>
      </c>
      <c r="Y13" s="40">
        <v>1876100</v>
      </c>
      <c r="Z13" s="40">
        <v>0</v>
      </c>
      <c r="AA13" s="40">
        <v>43100</v>
      </c>
      <c r="AB13" s="40">
        <v>0</v>
      </c>
      <c r="AC13" s="62">
        <f t="shared" si="2"/>
        <v>6774500</v>
      </c>
      <c r="AD13" s="40">
        <v>0</v>
      </c>
      <c r="AE13" s="40">
        <v>0</v>
      </c>
      <c r="AF13" s="40">
        <v>5807000</v>
      </c>
      <c r="AG13" s="40">
        <v>1602300</v>
      </c>
      <c r="AH13" s="40">
        <v>0</v>
      </c>
      <c r="AI13" s="40">
        <v>0</v>
      </c>
      <c r="AJ13" s="40">
        <v>0</v>
      </c>
      <c r="AK13" s="62">
        <f t="shared" si="3"/>
        <v>7409300</v>
      </c>
      <c r="AL13" s="40">
        <v>0</v>
      </c>
      <c r="AM13" s="62">
        <f t="shared" si="4"/>
        <v>-161100</v>
      </c>
      <c r="AN13" s="34"/>
    </row>
    <row r="14" spans="1:40" x14ac:dyDescent="0.25">
      <c r="A14" s="66" t="s">
        <v>91</v>
      </c>
      <c r="B14" s="66" t="s">
        <v>275</v>
      </c>
      <c r="C14" s="38" t="s">
        <v>276</v>
      </c>
      <c r="D14" s="37" t="s">
        <v>245</v>
      </c>
      <c r="E14" s="66" t="s">
        <v>272</v>
      </c>
      <c r="F14" s="37"/>
      <c r="G14" s="39"/>
      <c r="H14" s="40">
        <v>51962300</v>
      </c>
      <c r="I14" s="40">
        <v>4495300</v>
      </c>
      <c r="J14" s="40">
        <v>0</v>
      </c>
      <c r="K14" s="40">
        <v>627700</v>
      </c>
      <c r="L14" s="40">
        <v>0</v>
      </c>
      <c r="M14" s="62">
        <f t="shared" si="0"/>
        <v>57085300</v>
      </c>
      <c r="N14" s="40">
        <v>0</v>
      </c>
      <c r="O14" s="40">
        <v>0</v>
      </c>
      <c r="P14" s="40">
        <v>47646800</v>
      </c>
      <c r="Q14" s="40">
        <v>4134600</v>
      </c>
      <c r="R14" s="40">
        <v>0</v>
      </c>
      <c r="S14" s="40">
        <v>2031350</v>
      </c>
      <c r="T14" s="40">
        <v>0</v>
      </c>
      <c r="U14" s="62">
        <f t="shared" si="1"/>
        <v>53812750</v>
      </c>
      <c r="V14" s="40">
        <v>0</v>
      </c>
      <c r="W14" s="40">
        <v>0</v>
      </c>
      <c r="X14" s="40">
        <v>49293600</v>
      </c>
      <c r="Y14" s="40">
        <v>3602000</v>
      </c>
      <c r="Z14" s="40">
        <v>0</v>
      </c>
      <c r="AA14" s="40">
        <v>1932050</v>
      </c>
      <c r="AB14" s="40">
        <v>0</v>
      </c>
      <c r="AC14" s="62">
        <f t="shared" si="2"/>
        <v>54827650</v>
      </c>
      <c r="AD14" s="40">
        <v>0</v>
      </c>
      <c r="AE14" s="40">
        <v>0</v>
      </c>
      <c r="AF14" s="40">
        <v>41230557</v>
      </c>
      <c r="AG14" s="40">
        <v>119100</v>
      </c>
      <c r="AH14" s="40">
        <v>0</v>
      </c>
      <c r="AI14" s="40">
        <v>0</v>
      </c>
      <c r="AJ14" s="40">
        <v>0</v>
      </c>
      <c r="AK14" s="62">
        <f t="shared" si="3"/>
        <v>41349657</v>
      </c>
      <c r="AL14" s="40">
        <v>0</v>
      </c>
      <c r="AM14" s="62">
        <f t="shared" si="4"/>
        <v>15735643</v>
      </c>
      <c r="AN14" s="34"/>
    </row>
    <row r="15" spans="1:40" x14ac:dyDescent="0.25">
      <c r="A15" s="66" t="s">
        <v>91</v>
      </c>
      <c r="B15" s="66" t="s">
        <v>277</v>
      </c>
      <c r="C15" s="38" t="s">
        <v>278</v>
      </c>
      <c r="D15" s="37" t="s">
        <v>245</v>
      </c>
      <c r="E15" s="66" t="s">
        <v>272</v>
      </c>
      <c r="F15" s="37" t="s">
        <v>25</v>
      </c>
      <c r="G15" s="39" t="s">
        <v>93</v>
      </c>
      <c r="H15" s="40">
        <v>6369702</v>
      </c>
      <c r="I15" s="40">
        <v>1067700</v>
      </c>
      <c r="J15" s="40">
        <v>0</v>
      </c>
      <c r="K15" s="40">
        <v>112300</v>
      </c>
      <c r="L15" s="40">
        <v>0</v>
      </c>
      <c r="M15" s="62">
        <f t="shared" si="0"/>
        <v>7549702</v>
      </c>
      <c r="N15" s="40">
        <v>0</v>
      </c>
      <c r="O15" s="40">
        <v>0</v>
      </c>
      <c r="P15" s="40">
        <v>5584800</v>
      </c>
      <c r="Q15" s="40">
        <v>1316300</v>
      </c>
      <c r="R15" s="40">
        <v>0</v>
      </c>
      <c r="S15" s="40">
        <v>320700</v>
      </c>
      <c r="T15" s="40">
        <v>0</v>
      </c>
      <c r="U15" s="62">
        <f t="shared" si="1"/>
        <v>7221800</v>
      </c>
      <c r="V15" s="40">
        <v>0</v>
      </c>
      <c r="W15" s="40">
        <v>0</v>
      </c>
      <c r="X15" s="40">
        <v>4416000</v>
      </c>
      <c r="Y15" s="40">
        <v>1551700</v>
      </c>
      <c r="Z15" s="40">
        <v>0</v>
      </c>
      <c r="AA15" s="40">
        <v>314400</v>
      </c>
      <c r="AB15" s="40">
        <v>0</v>
      </c>
      <c r="AC15" s="62">
        <f t="shared" si="2"/>
        <v>6282100</v>
      </c>
      <c r="AD15" s="40">
        <v>0</v>
      </c>
      <c r="AE15" s="40">
        <v>0</v>
      </c>
      <c r="AF15" s="40">
        <v>2783000</v>
      </c>
      <c r="AG15" s="40">
        <v>9163300</v>
      </c>
      <c r="AH15" s="40">
        <v>0</v>
      </c>
      <c r="AI15" s="40">
        <v>0</v>
      </c>
      <c r="AJ15" s="40">
        <v>0</v>
      </c>
      <c r="AK15" s="62">
        <f t="shared" si="3"/>
        <v>11946300</v>
      </c>
      <c r="AL15" s="40">
        <v>0</v>
      </c>
      <c r="AM15" s="62">
        <f t="shared" si="4"/>
        <v>-4396598</v>
      </c>
      <c r="AN15" s="34"/>
    </row>
    <row r="16" spans="1:40" x14ac:dyDescent="0.25">
      <c r="A16" s="66" t="s">
        <v>91</v>
      </c>
      <c r="B16" s="66" t="s">
        <v>279</v>
      </c>
      <c r="C16" s="38" t="s">
        <v>280</v>
      </c>
      <c r="D16" s="37" t="s">
        <v>245</v>
      </c>
      <c r="E16" s="66" t="s">
        <v>272</v>
      </c>
      <c r="F16" s="37" t="s">
        <v>25</v>
      </c>
      <c r="G16" s="39" t="s">
        <v>93</v>
      </c>
      <c r="H16" s="40">
        <v>12521780</v>
      </c>
      <c r="I16" s="40">
        <v>159600</v>
      </c>
      <c r="J16" s="40">
        <v>0</v>
      </c>
      <c r="K16" s="40">
        <v>101400</v>
      </c>
      <c r="L16" s="40">
        <v>0</v>
      </c>
      <c r="M16" s="62">
        <f t="shared" si="0"/>
        <v>12782780</v>
      </c>
      <c r="N16" s="40">
        <v>0</v>
      </c>
      <c r="O16" s="40">
        <v>0</v>
      </c>
      <c r="P16" s="40">
        <v>10893000</v>
      </c>
      <c r="Q16" s="40">
        <v>155100</v>
      </c>
      <c r="R16" s="40">
        <v>0</v>
      </c>
      <c r="S16" s="40">
        <v>113450</v>
      </c>
      <c r="T16" s="40">
        <v>0</v>
      </c>
      <c r="U16" s="62">
        <f t="shared" si="1"/>
        <v>11161550</v>
      </c>
      <c r="V16" s="40">
        <v>0</v>
      </c>
      <c r="W16" s="40">
        <v>0</v>
      </c>
      <c r="X16" s="40">
        <v>11752600</v>
      </c>
      <c r="Y16" s="40">
        <v>155100</v>
      </c>
      <c r="Z16" s="40">
        <v>0</v>
      </c>
      <c r="AA16" s="40">
        <v>105900</v>
      </c>
      <c r="AB16" s="40">
        <v>0</v>
      </c>
      <c r="AC16" s="62">
        <f t="shared" si="2"/>
        <v>12013600</v>
      </c>
      <c r="AD16" s="40">
        <v>0</v>
      </c>
      <c r="AE16" s="40">
        <v>0</v>
      </c>
      <c r="AF16" s="40">
        <v>11630000</v>
      </c>
      <c r="AG16" s="40">
        <v>297000</v>
      </c>
      <c r="AH16" s="40">
        <v>0</v>
      </c>
      <c r="AI16" s="40">
        <v>0</v>
      </c>
      <c r="AJ16" s="40">
        <v>0</v>
      </c>
      <c r="AK16" s="62">
        <f t="shared" si="3"/>
        <v>11927000</v>
      </c>
      <c r="AL16" s="40">
        <v>0</v>
      </c>
      <c r="AM16" s="62">
        <f t="shared" si="4"/>
        <v>855780</v>
      </c>
      <c r="AN16" s="34"/>
    </row>
    <row r="17" spans="1:40" x14ac:dyDescent="0.25">
      <c r="A17" s="66" t="s">
        <v>91</v>
      </c>
      <c r="B17" s="66" t="s">
        <v>281</v>
      </c>
      <c r="C17" s="38" t="s">
        <v>282</v>
      </c>
      <c r="D17" s="37" t="s">
        <v>245</v>
      </c>
      <c r="E17" s="66" t="s">
        <v>272</v>
      </c>
      <c r="F17" s="37"/>
      <c r="G17" s="39"/>
      <c r="H17" s="40">
        <v>10342870</v>
      </c>
      <c r="I17" s="40">
        <v>6599550</v>
      </c>
      <c r="J17" s="40">
        <v>0</v>
      </c>
      <c r="K17" s="40">
        <v>2855350</v>
      </c>
      <c r="L17" s="40">
        <v>0</v>
      </c>
      <c r="M17" s="62">
        <f t="shared" si="0"/>
        <v>19797770</v>
      </c>
      <c r="N17" s="40">
        <v>0</v>
      </c>
      <c r="O17" s="40">
        <v>0</v>
      </c>
      <c r="P17" s="40">
        <v>9260000</v>
      </c>
      <c r="Q17" s="40">
        <v>5853900</v>
      </c>
      <c r="R17" s="40">
        <v>0</v>
      </c>
      <c r="S17" s="40">
        <v>2365625</v>
      </c>
      <c r="T17" s="40">
        <v>0</v>
      </c>
      <c r="U17" s="62">
        <f t="shared" si="1"/>
        <v>17479525</v>
      </c>
      <c r="V17" s="40">
        <v>0</v>
      </c>
      <c r="W17" s="40">
        <v>0</v>
      </c>
      <c r="X17" s="40">
        <v>9263850</v>
      </c>
      <c r="Y17" s="40">
        <v>3667850</v>
      </c>
      <c r="Z17" s="40">
        <v>0</v>
      </c>
      <c r="AA17" s="40">
        <v>2573300</v>
      </c>
      <c r="AB17" s="40">
        <v>0</v>
      </c>
      <c r="AC17" s="62">
        <f t="shared" si="2"/>
        <v>15505000</v>
      </c>
      <c r="AD17" s="40">
        <v>0</v>
      </c>
      <c r="AE17" s="40">
        <v>0</v>
      </c>
      <c r="AF17" s="40">
        <v>8937800</v>
      </c>
      <c r="AG17" s="40">
        <v>3177800</v>
      </c>
      <c r="AH17" s="40">
        <v>0</v>
      </c>
      <c r="AI17" s="40">
        <f>4600/2</f>
        <v>2300</v>
      </c>
      <c r="AJ17" s="40">
        <v>0</v>
      </c>
      <c r="AK17" s="62">
        <f t="shared" si="3"/>
        <v>12117900</v>
      </c>
      <c r="AL17" s="40">
        <v>0</v>
      </c>
      <c r="AM17" s="62">
        <f t="shared" si="4"/>
        <v>7679870</v>
      </c>
      <c r="AN17" s="34"/>
    </row>
    <row r="18" spans="1:40" x14ac:dyDescent="0.25">
      <c r="A18" s="66" t="s">
        <v>91</v>
      </c>
      <c r="B18" s="66" t="s">
        <v>283</v>
      </c>
      <c r="C18" s="38" t="s">
        <v>284</v>
      </c>
      <c r="D18" s="37" t="s">
        <v>245</v>
      </c>
      <c r="E18" s="66" t="s">
        <v>272</v>
      </c>
      <c r="F18" s="37" t="s">
        <v>25</v>
      </c>
      <c r="G18" s="39" t="s">
        <v>93</v>
      </c>
      <c r="H18" s="40">
        <v>17667700</v>
      </c>
      <c r="I18" s="40">
        <v>1989700</v>
      </c>
      <c r="J18" s="40">
        <v>146050</v>
      </c>
      <c r="K18" s="40">
        <v>1394750</v>
      </c>
      <c r="L18" s="40">
        <v>0</v>
      </c>
      <c r="M18" s="62">
        <f t="shared" si="0"/>
        <v>21198200</v>
      </c>
      <c r="N18" s="40">
        <v>0</v>
      </c>
      <c r="O18" s="40">
        <v>0</v>
      </c>
      <c r="P18" s="40">
        <v>15776900</v>
      </c>
      <c r="Q18" s="40">
        <v>1950500</v>
      </c>
      <c r="R18" s="40">
        <v>0</v>
      </c>
      <c r="S18" s="40">
        <v>1255300</v>
      </c>
      <c r="T18" s="40">
        <v>0</v>
      </c>
      <c r="U18" s="62">
        <f t="shared" si="1"/>
        <v>18982700</v>
      </c>
      <c r="V18" s="40">
        <v>0</v>
      </c>
      <c r="W18" s="40">
        <v>0</v>
      </c>
      <c r="X18" s="40">
        <v>18613200</v>
      </c>
      <c r="Y18" s="40">
        <v>2233400</v>
      </c>
      <c r="Z18" s="40">
        <v>0</v>
      </c>
      <c r="AA18" s="40">
        <v>1540300</v>
      </c>
      <c r="AB18" s="40">
        <v>0</v>
      </c>
      <c r="AC18" s="62">
        <f t="shared" si="2"/>
        <v>22386900</v>
      </c>
      <c r="AD18" s="40">
        <v>0</v>
      </c>
      <c r="AE18" s="40">
        <v>0</v>
      </c>
      <c r="AF18" s="40">
        <v>17631200</v>
      </c>
      <c r="AG18" s="40">
        <v>806000</v>
      </c>
      <c r="AH18" s="40">
        <v>0</v>
      </c>
      <c r="AI18" s="40">
        <v>0</v>
      </c>
      <c r="AJ18" s="40">
        <v>0</v>
      </c>
      <c r="AK18" s="62">
        <f t="shared" si="3"/>
        <v>18437200</v>
      </c>
      <c r="AL18" s="40">
        <v>0</v>
      </c>
      <c r="AM18" s="62">
        <f t="shared" si="4"/>
        <v>2761000</v>
      </c>
      <c r="AN18" s="34"/>
    </row>
    <row r="19" spans="1:40" x14ac:dyDescent="0.25">
      <c r="A19" s="66" t="s">
        <v>91</v>
      </c>
      <c r="B19" s="66" t="s">
        <v>285</v>
      </c>
      <c r="C19" s="38" t="s">
        <v>286</v>
      </c>
      <c r="D19" s="37" t="s">
        <v>245</v>
      </c>
      <c r="E19" s="66" t="s">
        <v>272</v>
      </c>
      <c r="F19" s="37" t="s">
        <v>25</v>
      </c>
      <c r="G19" s="39" t="s">
        <v>93</v>
      </c>
      <c r="H19" s="40">
        <v>5293200</v>
      </c>
      <c r="I19" s="40">
        <v>1006500</v>
      </c>
      <c r="J19" s="40">
        <v>0</v>
      </c>
      <c r="K19" s="40">
        <v>1003850</v>
      </c>
      <c r="L19" s="40">
        <v>0</v>
      </c>
      <c r="M19" s="62">
        <f t="shared" si="0"/>
        <v>7303550</v>
      </c>
      <c r="N19" s="40">
        <v>0</v>
      </c>
      <c r="O19" s="40">
        <v>0</v>
      </c>
      <c r="P19" s="40">
        <v>4457400</v>
      </c>
      <c r="Q19" s="40">
        <v>994300</v>
      </c>
      <c r="R19" s="40">
        <v>0</v>
      </c>
      <c r="S19" s="40">
        <v>864250</v>
      </c>
      <c r="T19" s="40">
        <v>0</v>
      </c>
      <c r="U19" s="62">
        <f t="shared" si="1"/>
        <v>6315950</v>
      </c>
      <c r="V19" s="40">
        <v>0</v>
      </c>
      <c r="W19" s="40">
        <v>0</v>
      </c>
      <c r="X19" s="40">
        <v>4462800</v>
      </c>
      <c r="Y19" s="40">
        <v>856400</v>
      </c>
      <c r="Z19" s="40">
        <v>0</v>
      </c>
      <c r="AA19" s="40">
        <v>496650</v>
      </c>
      <c r="AB19" s="40">
        <v>0</v>
      </c>
      <c r="AC19" s="62">
        <f t="shared" si="2"/>
        <v>5815850</v>
      </c>
      <c r="AD19" s="40">
        <v>0</v>
      </c>
      <c r="AE19" s="40">
        <v>0</v>
      </c>
      <c r="AF19" s="40">
        <v>3533600</v>
      </c>
      <c r="AG19" s="40">
        <v>448500</v>
      </c>
      <c r="AH19" s="40">
        <v>0</v>
      </c>
      <c r="AI19" s="40">
        <v>0</v>
      </c>
      <c r="AJ19" s="40">
        <v>0</v>
      </c>
      <c r="AK19" s="62">
        <f t="shared" si="3"/>
        <v>3982100</v>
      </c>
      <c r="AL19" s="40">
        <v>0</v>
      </c>
      <c r="AM19" s="62">
        <f t="shared" si="4"/>
        <v>3321450</v>
      </c>
      <c r="AN19" s="34"/>
    </row>
    <row r="20" spans="1:40" x14ac:dyDescent="0.25">
      <c r="A20" s="66" t="s">
        <v>91</v>
      </c>
      <c r="B20" s="66" t="s">
        <v>287</v>
      </c>
      <c r="C20" s="38" t="s">
        <v>288</v>
      </c>
      <c r="D20" s="37" t="s">
        <v>245</v>
      </c>
      <c r="E20" s="66" t="s">
        <v>272</v>
      </c>
      <c r="F20" s="37" t="s">
        <v>25</v>
      </c>
      <c r="G20" s="39" t="s">
        <v>93</v>
      </c>
      <c r="H20" s="40">
        <v>5844700</v>
      </c>
      <c r="I20" s="40">
        <v>94402500</v>
      </c>
      <c r="J20" s="40">
        <v>0</v>
      </c>
      <c r="K20" s="40">
        <v>3076000</v>
      </c>
      <c r="L20" s="40">
        <v>0</v>
      </c>
      <c r="M20" s="62">
        <f t="shared" si="0"/>
        <v>103323200</v>
      </c>
      <c r="N20" s="40">
        <v>0</v>
      </c>
      <c r="O20" s="40">
        <v>0</v>
      </c>
      <c r="P20" s="40">
        <v>5383200</v>
      </c>
      <c r="Q20" s="40">
        <v>83530500</v>
      </c>
      <c r="R20" s="40">
        <v>0</v>
      </c>
      <c r="S20" s="40">
        <v>3007100</v>
      </c>
      <c r="T20" s="40">
        <v>0</v>
      </c>
      <c r="U20" s="62">
        <f t="shared" si="1"/>
        <v>91920800</v>
      </c>
      <c r="V20" s="40">
        <v>0</v>
      </c>
      <c r="W20" s="40">
        <v>0</v>
      </c>
      <c r="X20" s="40">
        <v>4908100</v>
      </c>
      <c r="Y20" s="40">
        <v>79402200</v>
      </c>
      <c r="Z20" s="40">
        <v>0</v>
      </c>
      <c r="AA20" s="40">
        <v>3839050</v>
      </c>
      <c r="AB20" s="40">
        <v>0</v>
      </c>
      <c r="AC20" s="62">
        <f t="shared" si="2"/>
        <v>88149350</v>
      </c>
      <c r="AD20" s="40">
        <v>0</v>
      </c>
      <c r="AE20" s="40">
        <v>0</v>
      </c>
      <c r="AF20" s="40">
        <v>2106500</v>
      </c>
      <c r="AG20" s="40">
        <v>6341100</v>
      </c>
      <c r="AH20" s="40">
        <v>0</v>
      </c>
      <c r="AI20" s="40">
        <v>0</v>
      </c>
      <c r="AJ20" s="40">
        <v>0</v>
      </c>
      <c r="AK20" s="62">
        <f t="shared" si="3"/>
        <v>8447600</v>
      </c>
      <c r="AL20" s="40">
        <v>0</v>
      </c>
      <c r="AM20" s="62">
        <f t="shared" si="4"/>
        <v>94875600</v>
      </c>
      <c r="AN20" s="34"/>
    </row>
    <row r="21" spans="1:40" x14ac:dyDescent="0.25">
      <c r="A21" s="66" t="s">
        <v>91</v>
      </c>
      <c r="B21" s="66" t="s">
        <v>289</v>
      </c>
      <c r="C21" s="38" t="s">
        <v>290</v>
      </c>
      <c r="D21" s="37" t="s">
        <v>245</v>
      </c>
      <c r="E21" s="66" t="s">
        <v>272</v>
      </c>
      <c r="F21" s="37" t="s">
        <v>25</v>
      </c>
      <c r="G21" s="39" t="s">
        <v>93</v>
      </c>
      <c r="H21" s="40">
        <v>974000</v>
      </c>
      <c r="I21" s="40">
        <v>3708700</v>
      </c>
      <c r="J21" s="40">
        <v>0</v>
      </c>
      <c r="K21" s="40">
        <v>3178850</v>
      </c>
      <c r="L21" s="40">
        <v>0</v>
      </c>
      <c r="M21" s="62">
        <f t="shared" si="0"/>
        <v>7861550</v>
      </c>
      <c r="N21" s="40">
        <v>0</v>
      </c>
      <c r="O21" s="40">
        <v>0</v>
      </c>
      <c r="P21" s="40">
        <v>644400</v>
      </c>
      <c r="Q21" s="40">
        <v>4827200</v>
      </c>
      <c r="R21" s="40">
        <v>0</v>
      </c>
      <c r="S21" s="40">
        <v>2803700</v>
      </c>
      <c r="T21" s="40">
        <v>0</v>
      </c>
      <c r="U21" s="62">
        <f t="shared" si="1"/>
        <v>8275300</v>
      </c>
      <c r="V21" s="40">
        <v>0</v>
      </c>
      <c r="W21" s="40">
        <v>0</v>
      </c>
      <c r="X21" s="40">
        <v>348800</v>
      </c>
      <c r="Y21" s="40">
        <v>5628800</v>
      </c>
      <c r="Z21" s="40">
        <v>0</v>
      </c>
      <c r="AA21" s="40">
        <v>2524600</v>
      </c>
      <c r="AB21" s="40">
        <v>0</v>
      </c>
      <c r="AC21" s="62">
        <f t="shared" si="2"/>
        <v>8502200</v>
      </c>
      <c r="AD21" s="40">
        <v>0</v>
      </c>
      <c r="AE21" s="40">
        <v>0</v>
      </c>
      <c r="AF21" s="40">
        <v>403600</v>
      </c>
      <c r="AG21" s="40">
        <v>18734700</v>
      </c>
      <c r="AH21" s="40">
        <v>0</v>
      </c>
      <c r="AI21" s="40">
        <v>0</v>
      </c>
      <c r="AJ21" s="40">
        <v>0</v>
      </c>
      <c r="AK21" s="62">
        <f t="shared" si="3"/>
        <v>19138300</v>
      </c>
      <c r="AL21" s="40">
        <v>0</v>
      </c>
      <c r="AM21" s="62">
        <f t="shared" si="4"/>
        <v>-11276750</v>
      </c>
      <c r="AN21" s="34"/>
    </row>
    <row r="22" spans="1:40" x14ac:dyDescent="0.25">
      <c r="A22" s="66" t="s">
        <v>91</v>
      </c>
      <c r="B22" s="66" t="s">
        <v>291</v>
      </c>
      <c r="C22" s="38" t="s">
        <v>292</v>
      </c>
      <c r="D22" s="37" t="s">
        <v>245</v>
      </c>
      <c r="E22" s="66" t="s">
        <v>272</v>
      </c>
      <c r="F22" s="37"/>
      <c r="G22" s="39"/>
      <c r="H22" s="40">
        <v>1633200</v>
      </c>
      <c r="I22" s="40">
        <v>8997100</v>
      </c>
      <c r="J22" s="40">
        <v>0</v>
      </c>
      <c r="K22" s="40">
        <v>194600</v>
      </c>
      <c r="L22" s="40">
        <v>0</v>
      </c>
      <c r="M22" s="62">
        <f t="shared" si="0"/>
        <v>10824900</v>
      </c>
      <c r="N22" s="40">
        <v>0</v>
      </c>
      <c r="O22" s="40">
        <v>0</v>
      </c>
      <c r="P22" s="40">
        <v>1303300</v>
      </c>
      <c r="Q22" s="40">
        <v>5176600</v>
      </c>
      <c r="R22" s="40">
        <v>0</v>
      </c>
      <c r="S22" s="40">
        <v>166150</v>
      </c>
      <c r="T22" s="40">
        <v>0</v>
      </c>
      <c r="U22" s="62">
        <f t="shared" si="1"/>
        <v>6646050</v>
      </c>
      <c r="V22" s="40">
        <v>0</v>
      </c>
      <c r="W22" s="40">
        <v>0</v>
      </c>
      <c r="X22" s="40">
        <v>1036800</v>
      </c>
      <c r="Y22" s="40">
        <v>4132000</v>
      </c>
      <c r="Z22" s="40">
        <v>0</v>
      </c>
      <c r="AA22" s="40">
        <v>159700</v>
      </c>
      <c r="AB22" s="40">
        <v>0</v>
      </c>
      <c r="AC22" s="62">
        <f t="shared" si="2"/>
        <v>5328500</v>
      </c>
      <c r="AD22" s="40">
        <v>0</v>
      </c>
      <c r="AE22" s="40">
        <v>0</v>
      </c>
      <c r="AF22" s="40">
        <v>795000</v>
      </c>
      <c r="AG22" s="40">
        <v>40000</v>
      </c>
      <c r="AH22" s="40">
        <v>0</v>
      </c>
      <c r="AI22" s="40">
        <v>0</v>
      </c>
      <c r="AJ22" s="40">
        <v>0</v>
      </c>
      <c r="AK22" s="62">
        <f t="shared" si="3"/>
        <v>835000</v>
      </c>
      <c r="AL22" s="40">
        <v>0</v>
      </c>
      <c r="AM22" s="62">
        <f t="shared" si="4"/>
        <v>9989900</v>
      </c>
      <c r="AN22" s="34"/>
    </row>
    <row r="23" spans="1:40" x14ac:dyDescent="0.25">
      <c r="A23" s="66" t="s">
        <v>91</v>
      </c>
      <c r="B23" s="66" t="s">
        <v>293</v>
      </c>
      <c r="C23" s="38" t="s">
        <v>294</v>
      </c>
      <c r="D23" s="37" t="s">
        <v>245</v>
      </c>
      <c r="E23" s="66" t="s">
        <v>272</v>
      </c>
      <c r="F23" s="37"/>
      <c r="G23" s="39"/>
      <c r="H23" s="40">
        <v>7100900</v>
      </c>
      <c r="I23" s="40">
        <v>0</v>
      </c>
      <c r="J23" s="40">
        <v>0</v>
      </c>
      <c r="K23" s="40">
        <v>0</v>
      </c>
      <c r="L23" s="40">
        <v>0</v>
      </c>
      <c r="M23" s="62">
        <f t="shared" si="0"/>
        <v>7100900</v>
      </c>
      <c r="N23" s="40">
        <v>0</v>
      </c>
      <c r="O23" s="40">
        <v>0</v>
      </c>
      <c r="P23" s="40">
        <v>5867900</v>
      </c>
      <c r="Q23" s="40">
        <v>0</v>
      </c>
      <c r="R23" s="40">
        <v>0</v>
      </c>
      <c r="S23" s="40">
        <v>0</v>
      </c>
      <c r="T23" s="40">
        <v>0</v>
      </c>
      <c r="U23" s="62">
        <f t="shared" si="1"/>
        <v>5867900</v>
      </c>
      <c r="V23" s="40">
        <v>0</v>
      </c>
      <c r="W23" s="40">
        <v>0</v>
      </c>
      <c r="X23" s="40">
        <v>4728600</v>
      </c>
      <c r="Y23" s="40">
        <v>0</v>
      </c>
      <c r="Z23" s="40">
        <v>0</v>
      </c>
      <c r="AA23" s="40">
        <v>0</v>
      </c>
      <c r="AB23" s="40">
        <v>0</v>
      </c>
      <c r="AC23" s="62">
        <f t="shared" si="2"/>
        <v>4728600</v>
      </c>
      <c r="AD23" s="40">
        <v>0</v>
      </c>
      <c r="AE23" s="40">
        <v>0</v>
      </c>
      <c r="AF23" s="40">
        <v>6129300</v>
      </c>
      <c r="AG23" s="40">
        <v>45500</v>
      </c>
      <c r="AH23" s="40">
        <v>0</v>
      </c>
      <c r="AI23" s="40">
        <v>0</v>
      </c>
      <c r="AJ23" s="40">
        <v>0</v>
      </c>
      <c r="AK23" s="62">
        <f t="shared" si="3"/>
        <v>6174800</v>
      </c>
      <c r="AL23" s="40">
        <v>0</v>
      </c>
      <c r="AM23" s="62">
        <f t="shared" si="4"/>
        <v>926100</v>
      </c>
      <c r="AN23" s="34"/>
    </row>
    <row r="24" spans="1:40" x14ac:dyDescent="0.25">
      <c r="A24" s="66" t="s">
        <v>91</v>
      </c>
      <c r="B24" s="66" t="s">
        <v>295</v>
      </c>
      <c r="C24" s="38" t="s">
        <v>296</v>
      </c>
      <c r="D24" s="37" t="s">
        <v>245</v>
      </c>
      <c r="E24" s="66" t="s">
        <v>297</v>
      </c>
      <c r="F24" s="37" t="s">
        <v>25</v>
      </c>
      <c r="G24" s="39" t="s">
        <v>298</v>
      </c>
      <c r="H24" s="40">
        <v>241400</v>
      </c>
      <c r="I24" s="40">
        <v>0</v>
      </c>
      <c r="J24" s="40">
        <v>0</v>
      </c>
      <c r="K24" s="40">
        <v>0</v>
      </c>
      <c r="L24" s="40">
        <v>0</v>
      </c>
      <c r="M24" s="62">
        <f t="shared" si="0"/>
        <v>241400</v>
      </c>
      <c r="N24" s="40">
        <v>0</v>
      </c>
      <c r="O24" s="40">
        <v>0</v>
      </c>
      <c r="P24" s="40">
        <v>102700</v>
      </c>
      <c r="Q24" s="40">
        <v>25000</v>
      </c>
      <c r="R24" s="40">
        <v>0</v>
      </c>
      <c r="S24" s="40">
        <v>0</v>
      </c>
      <c r="T24" s="40">
        <v>0</v>
      </c>
      <c r="U24" s="62">
        <f t="shared" si="1"/>
        <v>127700</v>
      </c>
      <c r="V24" s="40">
        <v>0</v>
      </c>
      <c r="W24" s="40">
        <v>0</v>
      </c>
      <c r="X24" s="40">
        <v>149300</v>
      </c>
      <c r="Y24" s="40">
        <v>37500</v>
      </c>
      <c r="Z24" s="40">
        <v>0</v>
      </c>
      <c r="AA24" s="40">
        <v>0</v>
      </c>
      <c r="AB24" s="40">
        <v>0</v>
      </c>
      <c r="AC24" s="62">
        <f t="shared" si="2"/>
        <v>186800</v>
      </c>
      <c r="AD24" s="40">
        <v>0</v>
      </c>
      <c r="AE24" s="40">
        <v>0</v>
      </c>
      <c r="AF24" s="40">
        <v>166700</v>
      </c>
      <c r="AG24" s="40">
        <v>125000</v>
      </c>
      <c r="AH24" s="40">
        <v>0</v>
      </c>
      <c r="AI24" s="40">
        <v>0</v>
      </c>
      <c r="AJ24" s="40">
        <v>0</v>
      </c>
      <c r="AK24" s="62">
        <f t="shared" si="3"/>
        <v>291700</v>
      </c>
      <c r="AL24" s="40">
        <v>0</v>
      </c>
      <c r="AM24" s="62">
        <f t="shared" si="4"/>
        <v>-50300</v>
      </c>
      <c r="AN24" s="34"/>
    </row>
    <row r="25" spans="1:40" x14ac:dyDescent="0.25">
      <c r="A25" s="66" t="s">
        <v>91</v>
      </c>
      <c r="B25" s="66" t="s">
        <v>300</v>
      </c>
      <c r="C25" s="38" t="s">
        <v>301</v>
      </c>
      <c r="D25" s="37" t="s">
        <v>245</v>
      </c>
      <c r="E25" s="66" t="s">
        <v>302</v>
      </c>
      <c r="F25" s="37" t="s">
        <v>25</v>
      </c>
      <c r="G25" s="39" t="s">
        <v>234</v>
      </c>
      <c r="H25" s="40">
        <v>1578700</v>
      </c>
      <c r="I25" s="40">
        <v>8595000</v>
      </c>
      <c r="J25" s="40">
        <v>0</v>
      </c>
      <c r="K25" s="40">
        <v>1142050</v>
      </c>
      <c r="L25" s="40">
        <v>0</v>
      </c>
      <c r="M25" s="62">
        <f t="shared" si="0"/>
        <v>11315750</v>
      </c>
      <c r="N25" s="40">
        <v>0</v>
      </c>
      <c r="O25" s="40">
        <v>0</v>
      </c>
      <c r="P25" s="40">
        <v>1586400</v>
      </c>
      <c r="Q25" s="40">
        <v>10241000</v>
      </c>
      <c r="R25" s="40">
        <v>0</v>
      </c>
      <c r="S25" s="40">
        <v>984650</v>
      </c>
      <c r="T25" s="40">
        <v>0</v>
      </c>
      <c r="U25" s="62">
        <f t="shared" si="1"/>
        <v>12812050</v>
      </c>
      <c r="V25" s="40">
        <v>0</v>
      </c>
      <c r="W25" s="40">
        <v>0</v>
      </c>
      <c r="X25" s="40">
        <v>1324500</v>
      </c>
      <c r="Y25" s="40">
        <v>8927600</v>
      </c>
      <c r="Z25" s="40">
        <v>0</v>
      </c>
      <c r="AA25" s="40">
        <v>1003300</v>
      </c>
      <c r="AB25" s="40">
        <v>0</v>
      </c>
      <c r="AC25" s="62">
        <f t="shared" si="2"/>
        <v>11255400</v>
      </c>
      <c r="AD25" s="40">
        <v>0</v>
      </c>
      <c r="AE25" s="40">
        <v>0</v>
      </c>
      <c r="AF25" s="40">
        <v>2171700</v>
      </c>
      <c r="AG25" s="40">
        <v>4714900</v>
      </c>
      <c r="AH25" s="40">
        <v>0</v>
      </c>
      <c r="AI25" s="40">
        <v>0</v>
      </c>
      <c r="AJ25" s="40">
        <v>0</v>
      </c>
      <c r="AK25" s="62">
        <f t="shared" si="3"/>
        <v>6886600</v>
      </c>
      <c r="AL25" s="40">
        <v>0</v>
      </c>
      <c r="AM25" s="62">
        <f t="shared" si="4"/>
        <v>4429150</v>
      </c>
      <c r="AN25" s="34"/>
    </row>
    <row r="26" spans="1:40" x14ac:dyDescent="0.25">
      <c r="A26" s="66" t="s">
        <v>91</v>
      </c>
      <c r="B26" s="66" t="s">
        <v>246</v>
      </c>
      <c r="C26" s="38" t="s">
        <v>303</v>
      </c>
      <c r="D26" s="37" t="s">
        <v>304</v>
      </c>
      <c r="E26" s="66" t="s">
        <v>246</v>
      </c>
      <c r="F26" s="37" t="s">
        <v>25</v>
      </c>
      <c r="G26" s="39" t="s">
        <v>247</v>
      </c>
      <c r="H26" s="40">
        <v>327300</v>
      </c>
      <c r="I26" s="40">
        <v>317500</v>
      </c>
      <c r="J26" s="40">
        <v>0</v>
      </c>
      <c r="K26" s="40">
        <v>0</v>
      </c>
      <c r="L26" s="40">
        <v>0</v>
      </c>
      <c r="M26" s="62">
        <f t="shared" si="0"/>
        <v>644800</v>
      </c>
      <c r="N26" s="40">
        <v>0</v>
      </c>
      <c r="O26" s="40">
        <v>0</v>
      </c>
      <c r="P26" s="40">
        <v>728700</v>
      </c>
      <c r="Q26" s="40">
        <v>357000</v>
      </c>
      <c r="R26" s="40">
        <v>0</v>
      </c>
      <c r="S26" s="40">
        <v>0</v>
      </c>
      <c r="T26" s="40">
        <v>0</v>
      </c>
      <c r="U26" s="62">
        <f t="shared" si="1"/>
        <v>1085700</v>
      </c>
      <c r="V26" s="40">
        <v>0</v>
      </c>
      <c r="W26" s="40">
        <v>0</v>
      </c>
      <c r="X26" s="40">
        <v>291200</v>
      </c>
      <c r="Y26" s="40">
        <v>238000</v>
      </c>
      <c r="Z26" s="40">
        <v>0</v>
      </c>
      <c r="AA26" s="40">
        <v>0</v>
      </c>
      <c r="AB26" s="40">
        <v>0</v>
      </c>
      <c r="AC26" s="62">
        <f t="shared" si="2"/>
        <v>529200</v>
      </c>
      <c r="AD26" s="40">
        <v>0</v>
      </c>
      <c r="AE26" s="40">
        <v>0</v>
      </c>
      <c r="AF26" s="188">
        <f t="shared" ref="AF26:AJ26" si="5">SUMIFS(AF$6:AF$33, $D$6:$D$33, "SD", $E$6:$E$33, $B$26)</f>
        <v>196000</v>
      </c>
      <c r="AG26" s="188">
        <f t="shared" si="5"/>
        <v>0</v>
      </c>
      <c r="AH26" s="188">
        <f t="shared" si="5"/>
        <v>0</v>
      </c>
      <c r="AI26" s="188">
        <f t="shared" si="5"/>
        <v>0</v>
      </c>
      <c r="AJ26" s="188">
        <f t="shared" si="5"/>
        <v>0</v>
      </c>
      <c r="AK26" s="62">
        <f t="shared" si="3"/>
        <v>196000</v>
      </c>
      <c r="AL26" s="188">
        <f>SUMIFS(AL$6:AL$33, $D$6:$D$33, "SD", $E$6:$E$33, $B$26)</f>
        <v>0</v>
      </c>
      <c r="AM26" s="62">
        <f t="shared" si="4"/>
        <v>448800</v>
      </c>
      <c r="AN26" s="34"/>
    </row>
    <row r="27" spans="1:40" x14ac:dyDescent="0.25">
      <c r="A27" s="66" t="s">
        <v>91</v>
      </c>
      <c r="B27" s="66" t="s">
        <v>253</v>
      </c>
      <c r="C27" s="38" t="s">
        <v>306</v>
      </c>
      <c r="D27" s="37" t="s">
        <v>304</v>
      </c>
      <c r="E27" s="66" t="s">
        <v>253</v>
      </c>
      <c r="F27" s="37" t="s">
        <v>25</v>
      </c>
      <c r="G27" s="39" t="s">
        <v>254</v>
      </c>
      <c r="H27" s="40">
        <v>100</v>
      </c>
      <c r="I27" s="40">
        <v>0</v>
      </c>
      <c r="J27" s="40">
        <v>0</v>
      </c>
      <c r="K27" s="40">
        <v>0</v>
      </c>
      <c r="L27" s="40">
        <v>0</v>
      </c>
      <c r="M27" s="62">
        <f t="shared" si="0"/>
        <v>100</v>
      </c>
      <c r="N27" s="40">
        <v>0</v>
      </c>
      <c r="O27" s="40">
        <v>0</v>
      </c>
      <c r="P27" s="40">
        <v>0</v>
      </c>
      <c r="Q27" s="40">
        <v>0</v>
      </c>
      <c r="R27" s="40">
        <v>0</v>
      </c>
      <c r="S27" s="40">
        <v>0</v>
      </c>
      <c r="T27" s="40">
        <v>0</v>
      </c>
      <c r="U27" s="62">
        <f t="shared" si="1"/>
        <v>0</v>
      </c>
      <c r="V27" s="40">
        <v>0</v>
      </c>
      <c r="W27" s="40">
        <v>0</v>
      </c>
      <c r="X27" s="40">
        <v>0</v>
      </c>
      <c r="Y27" s="40">
        <v>0</v>
      </c>
      <c r="Z27" s="40">
        <v>0</v>
      </c>
      <c r="AA27" s="40">
        <v>0</v>
      </c>
      <c r="AB27" s="40">
        <v>0</v>
      </c>
      <c r="AC27" s="62">
        <f t="shared" si="2"/>
        <v>0</v>
      </c>
      <c r="AD27" s="40">
        <v>0</v>
      </c>
      <c r="AE27" s="40">
        <v>0</v>
      </c>
      <c r="AF27" s="188">
        <f t="shared" ref="AF27:AJ27" si="6">SUMIFS(AF$6:AF$33, $D$6:$D$33, "SD", $E$6:$E$33, $B$27)</f>
        <v>0</v>
      </c>
      <c r="AG27" s="188">
        <f t="shared" si="6"/>
        <v>0</v>
      </c>
      <c r="AH27" s="188">
        <f t="shared" si="6"/>
        <v>0</v>
      </c>
      <c r="AI27" s="188">
        <f t="shared" si="6"/>
        <v>0</v>
      </c>
      <c r="AJ27" s="188">
        <f t="shared" si="6"/>
        <v>0</v>
      </c>
      <c r="AK27" s="62">
        <f t="shared" si="3"/>
        <v>0</v>
      </c>
      <c r="AL27" s="188">
        <f>SUMIFS(AL$6:AL$33, $D$6:$D$33, "SD", $E$6:$E$33, $B$27)</f>
        <v>0</v>
      </c>
      <c r="AM27" s="62">
        <f t="shared" si="4"/>
        <v>100</v>
      </c>
      <c r="AN27" s="34"/>
    </row>
    <row r="28" spans="1:40" x14ac:dyDescent="0.25">
      <c r="A28" s="66" t="s">
        <v>91</v>
      </c>
      <c r="B28" s="66" t="s">
        <v>258</v>
      </c>
      <c r="C28" s="38" t="s">
        <v>307</v>
      </c>
      <c r="D28" s="37" t="s">
        <v>304</v>
      </c>
      <c r="E28" s="66" t="s">
        <v>258</v>
      </c>
      <c r="F28" s="37" t="s">
        <v>25</v>
      </c>
      <c r="G28" s="39" t="s">
        <v>259</v>
      </c>
      <c r="H28" s="40">
        <v>0</v>
      </c>
      <c r="I28" s="40">
        <v>0</v>
      </c>
      <c r="J28" s="40">
        <v>0</v>
      </c>
      <c r="K28" s="40">
        <v>0</v>
      </c>
      <c r="L28" s="40">
        <v>0</v>
      </c>
      <c r="M28" s="62">
        <f t="shared" si="0"/>
        <v>0</v>
      </c>
      <c r="N28" s="40">
        <v>0</v>
      </c>
      <c r="O28" s="40">
        <v>0</v>
      </c>
      <c r="P28" s="40">
        <v>0</v>
      </c>
      <c r="Q28" s="40">
        <v>0</v>
      </c>
      <c r="R28" s="40">
        <v>0</v>
      </c>
      <c r="S28" s="40">
        <v>0</v>
      </c>
      <c r="T28" s="40">
        <v>0</v>
      </c>
      <c r="U28" s="62">
        <f t="shared" si="1"/>
        <v>0</v>
      </c>
      <c r="V28" s="40">
        <v>0</v>
      </c>
      <c r="W28" s="40">
        <v>0</v>
      </c>
      <c r="X28" s="40">
        <v>0</v>
      </c>
      <c r="Y28" s="40">
        <v>0</v>
      </c>
      <c r="Z28" s="40">
        <v>0</v>
      </c>
      <c r="AA28" s="40">
        <v>0</v>
      </c>
      <c r="AB28" s="40">
        <v>0</v>
      </c>
      <c r="AC28" s="62">
        <f t="shared" si="2"/>
        <v>0</v>
      </c>
      <c r="AD28" s="40">
        <v>0</v>
      </c>
      <c r="AE28" s="40">
        <v>0</v>
      </c>
      <c r="AF28" s="188">
        <f t="shared" ref="AF28:AJ28" si="7">SUMIFS(AF$6:AF$33, $D$6:$D$33, "SD", $E$6:$E$33, $B$28)</f>
        <v>0</v>
      </c>
      <c r="AG28" s="188">
        <f t="shared" si="7"/>
        <v>0</v>
      </c>
      <c r="AH28" s="188">
        <f t="shared" si="7"/>
        <v>0</v>
      </c>
      <c r="AI28" s="188">
        <f t="shared" si="7"/>
        <v>0</v>
      </c>
      <c r="AJ28" s="188">
        <f t="shared" si="7"/>
        <v>0</v>
      </c>
      <c r="AK28" s="62">
        <f t="shared" si="3"/>
        <v>0</v>
      </c>
      <c r="AL28" s="188">
        <f>SUMIFS(AL$6:AL$33, $D$6:$D$33, "SD", $E$6:$E$33, $B$28)</f>
        <v>0</v>
      </c>
      <c r="AM28" s="62">
        <f t="shared" si="4"/>
        <v>0</v>
      </c>
      <c r="AN28" s="34"/>
    </row>
    <row r="29" spans="1:40" x14ac:dyDescent="0.25">
      <c r="A29" s="66" t="s">
        <v>91</v>
      </c>
      <c r="B29" s="66" t="s">
        <v>265</v>
      </c>
      <c r="C29" s="38" t="s">
        <v>308</v>
      </c>
      <c r="D29" s="37" t="s">
        <v>304</v>
      </c>
      <c r="E29" s="66" t="s">
        <v>265</v>
      </c>
      <c r="F29" s="37" t="s">
        <v>25</v>
      </c>
      <c r="G29" s="39" t="s">
        <v>266</v>
      </c>
      <c r="H29" s="40">
        <v>88800</v>
      </c>
      <c r="I29" s="40">
        <v>0</v>
      </c>
      <c r="J29" s="40">
        <v>0</v>
      </c>
      <c r="K29" s="40">
        <v>0</v>
      </c>
      <c r="L29" s="40">
        <v>0</v>
      </c>
      <c r="M29" s="62">
        <f t="shared" si="0"/>
        <v>88800</v>
      </c>
      <c r="N29" s="40">
        <v>0</v>
      </c>
      <c r="O29" s="40">
        <v>0</v>
      </c>
      <c r="P29" s="40">
        <v>79100</v>
      </c>
      <c r="Q29" s="40">
        <v>0</v>
      </c>
      <c r="R29" s="40">
        <v>0</v>
      </c>
      <c r="S29" s="40">
        <v>0</v>
      </c>
      <c r="T29" s="40">
        <v>0</v>
      </c>
      <c r="U29" s="62">
        <f t="shared" si="1"/>
        <v>79100</v>
      </c>
      <c r="V29" s="40">
        <v>0</v>
      </c>
      <c r="W29" s="40">
        <v>0</v>
      </c>
      <c r="X29" s="40">
        <v>77200</v>
      </c>
      <c r="Y29" s="40">
        <v>0</v>
      </c>
      <c r="Z29" s="40">
        <v>0</v>
      </c>
      <c r="AA29" s="40">
        <v>0</v>
      </c>
      <c r="AB29" s="40">
        <v>0</v>
      </c>
      <c r="AC29" s="62">
        <f t="shared" si="2"/>
        <v>77200</v>
      </c>
      <c r="AD29" s="40">
        <v>0</v>
      </c>
      <c r="AE29" s="40">
        <v>0</v>
      </c>
      <c r="AF29" s="188">
        <f t="shared" ref="AF29:AJ29" si="8">SUMIFS(AF$6:AF$33, $D$6:$D$33, "SD", $E$6:$E$33, $B$29)</f>
        <v>0</v>
      </c>
      <c r="AG29" s="188">
        <f t="shared" si="8"/>
        <v>2436300</v>
      </c>
      <c r="AH29" s="188">
        <f t="shared" si="8"/>
        <v>0</v>
      </c>
      <c r="AI29" s="188">
        <f t="shared" si="8"/>
        <v>0</v>
      </c>
      <c r="AJ29" s="188">
        <f t="shared" si="8"/>
        <v>0</v>
      </c>
      <c r="AK29" s="62">
        <f t="shared" si="3"/>
        <v>2436300</v>
      </c>
      <c r="AL29" s="188">
        <f>SUMIFS(AL$6:AL$33, $D$6:$D$33, "SD", $E$6:$E$33, $B$29)</f>
        <v>0</v>
      </c>
      <c r="AM29" s="62">
        <f t="shared" si="4"/>
        <v>-2347500</v>
      </c>
      <c r="AN29" s="34"/>
    </row>
    <row r="30" spans="1:40" x14ac:dyDescent="0.25">
      <c r="A30" s="66" t="s">
        <v>91</v>
      </c>
      <c r="B30" s="66" t="s">
        <v>272</v>
      </c>
      <c r="C30" s="38" t="s">
        <v>309</v>
      </c>
      <c r="D30" s="37" t="s">
        <v>304</v>
      </c>
      <c r="E30" s="66" t="s">
        <v>272</v>
      </c>
      <c r="F30" s="37" t="s">
        <v>25</v>
      </c>
      <c r="G30" s="39" t="s">
        <v>93</v>
      </c>
      <c r="H30" s="40">
        <v>188628632</v>
      </c>
      <c r="I30" s="40">
        <v>209030350</v>
      </c>
      <c r="J30" s="40">
        <v>146050</v>
      </c>
      <c r="K30" s="40">
        <v>15925050</v>
      </c>
      <c r="L30" s="40">
        <v>0</v>
      </c>
      <c r="M30" s="62">
        <f t="shared" si="0"/>
        <v>413730082</v>
      </c>
      <c r="N30" s="40">
        <v>0</v>
      </c>
      <c r="O30" s="40">
        <v>0</v>
      </c>
      <c r="P30" s="40">
        <v>169254300</v>
      </c>
      <c r="Q30" s="40">
        <v>190286400</v>
      </c>
      <c r="R30" s="40">
        <v>0</v>
      </c>
      <c r="S30" s="40">
        <v>15999075</v>
      </c>
      <c r="T30" s="40">
        <v>0</v>
      </c>
      <c r="U30" s="62">
        <f t="shared" si="1"/>
        <v>375539775</v>
      </c>
      <c r="V30" s="40">
        <v>0</v>
      </c>
      <c r="W30" s="40">
        <v>0</v>
      </c>
      <c r="X30" s="40">
        <v>172112150</v>
      </c>
      <c r="Y30" s="40">
        <v>177042050</v>
      </c>
      <c r="Z30" s="40">
        <v>0</v>
      </c>
      <c r="AA30" s="40">
        <v>21062795</v>
      </c>
      <c r="AB30" s="40">
        <v>0</v>
      </c>
      <c r="AC30" s="62">
        <f t="shared" si="2"/>
        <v>370216995</v>
      </c>
      <c r="AD30" s="40">
        <v>0</v>
      </c>
      <c r="AE30" s="40">
        <v>0</v>
      </c>
      <c r="AF30" s="188">
        <f t="shared" ref="AF30:AJ30" si="9">SUMIFS(AF$6:AF$33, $D$6:$D$33, "SD", $E$6:$E$33, $B$30)</f>
        <v>156026857</v>
      </c>
      <c r="AG30" s="188">
        <f t="shared" si="9"/>
        <v>46195500</v>
      </c>
      <c r="AH30" s="188">
        <f t="shared" si="9"/>
        <v>0</v>
      </c>
      <c r="AI30" s="188">
        <f t="shared" si="9"/>
        <v>709250</v>
      </c>
      <c r="AJ30" s="188">
        <f t="shared" si="9"/>
        <v>0</v>
      </c>
      <c r="AK30" s="62">
        <f t="shared" si="3"/>
        <v>202931607</v>
      </c>
      <c r="AL30" s="188">
        <f>SUMIFS(AL$6:AL$33, $D$6:$D$33, "SD", $E$6:$E$33, $B$30)</f>
        <v>0</v>
      </c>
      <c r="AM30" s="62">
        <f t="shared" si="4"/>
        <v>210798475</v>
      </c>
      <c r="AN30" s="34"/>
    </row>
    <row r="31" spans="1:40" x14ac:dyDescent="0.25">
      <c r="A31" s="66" t="s">
        <v>91</v>
      </c>
      <c r="B31" s="66" t="s">
        <v>297</v>
      </c>
      <c r="C31" s="38" t="s">
        <v>310</v>
      </c>
      <c r="D31" s="37" t="s">
        <v>304</v>
      </c>
      <c r="E31" s="66" t="s">
        <v>297</v>
      </c>
      <c r="F31" s="37" t="s">
        <v>25</v>
      </c>
      <c r="G31" s="39" t="s">
        <v>298</v>
      </c>
      <c r="H31" s="40">
        <v>241400</v>
      </c>
      <c r="I31" s="40">
        <v>0</v>
      </c>
      <c r="J31" s="40">
        <v>0</v>
      </c>
      <c r="K31" s="40">
        <v>0</v>
      </c>
      <c r="L31" s="40">
        <v>0</v>
      </c>
      <c r="M31" s="62">
        <f t="shared" si="0"/>
        <v>241400</v>
      </c>
      <c r="N31" s="40">
        <v>0</v>
      </c>
      <c r="O31" s="40">
        <v>0</v>
      </c>
      <c r="P31" s="40">
        <v>102700</v>
      </c>
      <c r="Q31" s="40">
        <v>25000</v>
      </c>
      <c r="R31" s="40">
        <v>0</v>
      </c>
      <c r="S31" s="40">
        <v>0</v>
      </c>
      <c r="T31" s="40">
        <v>0</v>
      </c>
      <c r="U31" s="62">
        <f t="shared" si="1"/>
        <v>127700</v>
      </c>
      <c r="V31" s="40">
        <v>0</v>
      </c>
      <c r="W31" s="40">
        <v>0</v>
      </c>
      <c r="X31" s="40">
        <v>149300</v>
      </c>
      <c r="Y31" s="40">
        <v>37500</v>
      </c>
      <c r="Z31" s="40">
        <v>0</v>
      </c>
      <c r="AA31" s="40">
        <v>0</v>
      </c>
      <c r="AB31" s="40">
        <v>0</v>
      </c>
      <c r="AC31" s="62">
        <f t="shared" si="2"/>
        <v>186800</v>
      </c>
      <c r="AD31" s="40">
        <v>0</v>
      </c>
      <c r="AE31" s="40">
        <v>0</v>
      </c>
      <c r="AF31" s="188">
        <f t="shared" ref="AF31:AJ31" si="10">SUMIFS(AF$6:AF$33, $D$6:$D$33, "SD", $E$6:$E$33, $B$31)</f>
        <v>166700</v>
      </c>
      <c r="AG31" s="188">
        <f t="shared" si="10"/>
        <v>125000</v>
      </c>
      <c r="AH31" s="188">
        <f t="shared" si="10"/>
        <v>0</v>
      </c>
      <c r="AI31" s="188">
        <f t="shared" si="10"/>
        <v>0</v>
      </c>
      <c r="AJ31" s="188">
        <f t="shared" si="10"/>
        <v>0</v>
      </c>
      <c r="AK31" s="62">
        <f t="shared" si="3"/>
        <v>291700</v>
      </c>
      <c r="AL31" s="188">
        <f>SUMIFS(AL$6:AL$33, $D$6:$D$33, "SD", $E$6:$E$33, $B$31)</f>
        <v>0</v>
      </c>
      <c r="AM31" s="62">
        <f t="shared" si="4"/>
        <v>-50300</v>
      </c>
      <c r="AN31" s="34"/>
    </row>
    <row r="32" spans="1:40" x14ac:dyDescent="0.25">
      <c r="A32" s="66" t="s">
        <v>91</v>
      </c>
      <c r="B32" s="66" t="s">
        <v>302</v>
      </c>
      <c r="C32" s="38" t="s">
        <v>311</v>
      </c>
      <c r="D32" s="37" t="s">
        <v>304</v>
      </c>
      <c r="E32" s="66" t="s">
        <v>302</v>
      </c>
      <c r="F32" s="37" t="s">
        <v>25</v>
      </c>
      <c r="G32" s="39" t="s">
        <v>234</v>
      </c>
      <c r="H32" s="40">
        <v>1578700</v>
      </c>
      <c r="I32" s="40">
        <v>8595000</v>
      </c>
      <c r="J32" s="40">
        <v>0</v>
      </c>
      <c r="K32" s="40">
        <v>1142050</v>
      </c>
      <c r="L32" s="40">
        <v>0</v>
      </c>
      <c r="M32" s="62">
        <f t="shared" si="0"/>
        <v>11315750</v>
      </c>
      <c r="N32" s="40">
        <v>0</v>
      </c>
      <c r="O32" s="40">
        <v>0</v>
      </c>
      <c r="P32" s="40">
        <v>1586400</v>
      </c>
      <c r="Q32" s="40">
        <v>10241000</v>
      </c>
      <c r="R32" s="40">
        <v>0</v>
      </c>
      <c r="S32" s="40">
        <v>984650</v>
      </c>
      <c r="T32" s="40">
        <v>0</v>
      </c>
      <c r="U32" s="62">
        <f t="shared" si="1"/>
        <v>12812050</v>
      </c>
      <c r="V32" s="40">
        <v>0</v>
      </c>
      <c r="W32" s="40">
        <v>0</v>
      </c>
      <c r="X32" s="40">
        <v>1324500</v>
      </c>
      <c r="Y32" s="40">
        <v>8927600</v>
      </c>
      <c r="Z32" s="40">
        <v>0</v>
      </c>
      <c r="AA32" s="40">
        <v>1003300</v>
      </c>
      <c r="AB32" s="40">
        <v>0</v>
      </c>
      <c r="AC32" s="62">
        <f t="shared" si="2"/>
        <v>11255400</v>
      </c>
      <c r="AD32" s="40">
        <v>0</v>
      </c>
      <c r="AE32" s="40">
        <v>0</v>
      </c>
      <c r="AF32" s="188">
        <f t="shared" ref="AF32:AJ32" si="11">SUMIFS(AF$6:AF$33, $D$6:$D$33, "SD", $E$6:$E$33, $B$32)</f>
        <v>2171700</v>
      </c>
      <c r="AG32" s="188">
        <f t="shared" si="11"/>
        <v>4714900</v>
      </c>
      <c r="AH32" s="188">
        <f t="shared" si="11"/>
        <v>0</v>
      </c>
      <c r="AI32" s="188">
        <f t="shared" si="11"/>
        <v>0</v>
      </c>
      <c r="AJ32" s="188">
        <f t="shared" si="11"/>
        <v>0</v>
      </c>
      <c r="AK32" s="62">
        <f t="shared" si="3"/>
        <v>6886600</v>
      </c>
      <c r="AL32" s="188">
        <f>SUMIFS(AL$6:AL$33, $D$6:$D$33, "SD", $E$6:$E$33, $B$32)</f>
        <v>0</v>
      </c>
      <c r="AM32" s="62">
        <f t="shared" si="4"/>
        <v>4429150</v>
      </c>
      <c r="AN32" s="34"/>
    </row>
    <row r="33" spans="1:40" x14ac:dyDescent="0.25">
      <c r="A33" s="66" t="s">
        <v>91</v>
      </c>
      <c r="B33" s="66" t="s">
        <v>312</v>
      </c>
      <c r="C33" s="38" t="s">
        <v>313</v>
      </c>
      <c r="D33" s="37" t="s">
        <v>314</v>
      </c>
      <c r="E33" s="66" t="s">
        <v>97</v>
      </c>
      <c r="F33" s="37" t="s">
        <v>25</v>
      </c>
      <c r="G33" s="39" t="s">
        <v>93</v>
      </c>
      <c r="H33" s="40">
        <v>190861932</v>
      </c>
      <c r="I33" s="40">
        <v>217942850</v>
      </c>
      <c r="J33" s="40">
        <v>146050</v>
      </c>
      <c r="K33" s="40">
        <v>17067100</v>
      </c>
      <c r="L33" s="40">
        <v>0</v>
      </c>
      <c r="M33" s="62">
        <f t="shared" si="0"/>
        <v>426017932</v>
      </c>
      <c r="N33" s="40">
        <v>0</v>
      </c>
      <c r="O33" s="40">
        <v>0</v>
      </c>
      <c r="P33" s="40">
        <v>171751200</v>
      </c>
      <c r="Q33" s="40">
        <v>200909400</v>
      </c>
      <c r="R33" s="40">
        <v>0</v>
      </c>
      <c r="S33" s="40">
        <v>16983725</v>
      </c>
      <c r="T33" s="40">
        <v>0</v>
      </c>
      <c r="U33" s="62">
        <f t="shared" si="1"/>
        <v>389644325</v>
      </c>
      <c r="V33" s="40">
        <v>0</v>
      </c>
      <c r="W33" s="40">
        <v>0</v>
      </c>
      <c r="X33" s="40">
        <v>173954350</v>
      </c>
      <c r="Y33" s="40">
        <v>186245150</v>
      </c>
      <c r="Z33" s="40">
        <v>0</v>
      </c>
      <c r="AA33" s="40">
        <v>22066095</v>
      </c>
      <c r="AB33" s="40">
        <v>0</v>
      </c>
      <c r="AC33" s="62">
        <f t="shared" si="2"/>
        <v>382265595</v>
      </c>
      <c r="AD33" s="40">
        <v>0</v>
      </c>
      <c r="AE33" s="40">
        <v>0</v>
      </c>
      <c r="AF33" s="40">
        <f>SUM(AF6:AF25)</f>
        <v>158561257</v>
      </c>
      <c r="AG33" s="40">
        <f>SUM(AG6:AG25)</f>
        <v>53471700</v>
      </c>
      <c r="AH33" s="40">
        <f t="shared" ref="AH33:AJ33" si="12">SUM(AH6:AH25)</f>
        <v>0</v>
      </c>
      <c r="AI33" s="40">
        <f t="shared" si="12"/>
        <v>709250</v>
      </c>
      <c r="AJ33" s="40">
        <f t="shared" si="12"/>
        <v>0</v>
      </c>
      <c r="AK33" s="62">
        <f t="shared" si="3"/>
        <v>212742207</v>
      </c>
      <c r="AL33" s="293"/>
      <c r="AM33" s="62">
        <f t="shared" si="4"/>
        <v>213275725</v>
      </c>
      <c r="AN33" s="34"/>
    </row>
    <row r="34" spans="1:40" x14ac:dyDescent="0.25">
      <c r="A34" s="66"/>
      <c r="B34" s="183"/>
      <c r="C34" s="184"/>
      <c r="D34" s="186"/>
      <c r="E34" s="183"/>
      <c r="F34" s="186"/>
      <c r="G34" s="185"/>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34"/>
    </row>
    <row r="35" spans="1:40" x14ac:dyDescent="0.25">
      <c r="A35" s="66"/>
      <c r="B35" s="183"/>
      <c r="C35" s="184"/>
      <c r="D35" s="186"/>
      <c r="E35" s="183"/>
      <c r="F35" s="186"/>
      <c r="G35" s="185"/>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c r="AM35" s="187"/>
      <c r="AN35" s="34"/>
    </row>
    <row r="36" spans="1:40" x14ac:dyDescent="0.25">
      <c r="A36" s="66"/>
      <c r="B36" s="183"/>
      <c r="C36" s="184"/>
      <c r="D36" s="186"/>
      <c r="E36" s="183"/>
      <c r="F36" s="186"/>
      <c r="G36" s="185"/>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34"/>
    </row>
    <row r="37" spans="1:40" x14ac:dyDescent="0.25">
      <c r="A37" s="66"/>
      <c r="B37" s="183"/>
      <c r="C37" s="184"/>
      <c r="D37" s="186"/>
      <c r="E37" s="183"/>
      <c r="F37" s="186"/>
      <c r="G37" s="185"/>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c r="AM37" s="187"/>
      <c r="AN37" s="34"/>
    </row>
    <row r="38" spans="1:40" x14ac:dyDescent="0.25">
      <c r="A38" s="66"/>
      <c r="B38" s="183"/>
      <c r="C38" s="184"/>
      <c r="D38" s="186"/>
      <c r="E38" s="183"/>
      <c r="F38" s="186"/>
      <c r="G38" s="185"/>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7"/>
      <c r="AN38" s="34"/>
    </row>
    <row r="39" spans="1:40" x14ac:dyDescent="0.25">
      <c r="A39" s="66"/>
      <c r="B39" s="183"/>
      <c r="C39" s="184"/>
      <c r="D39" s="186"/>
      <c r="E39" s="183"/>
      <c r="F39" s="186"/>
      <c r="G39" s="185"/>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87"/>
      <c r="AF39" s="187"/>
      <c r="AG39" s="187"/>
      <c r="AH39" s="187"/>
      <c r="AI39" s="187"/>
      <c r="AJ39" s="187"/>
      <c r="AK39" s="187"/>
      <c r="AL39" s="187"/>
      <c r="AM39" s="187"/>
      <c r="AN39" s="34"/>
    </row>
    <row r="40" spans="1:40" x14ac:dyDescent="0.25">
      <c r="A40" s="66"/>
      <c r="B40" s="183"/>
      <c r="C40" s="184"/>
      <c r="D40" s="186"/>
      <c r="E40" s="183"/>
      <c r="F40" s="186"/>
      <c r="G40" s="185"/>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87"/>
      <c r="AN40" s="34"/>
    </row>
    <row r="41" spans="1:40" x14ac:dyDescent="0.25">
      <c r="A41" s="66"/>
      <c r="B41" s="183"/>
      <c r="C41" s="184"/>
      <c r="D41" s="186"/>
      <c r="E41" s="183"/>
      <c r="F41" s="186"/>
      <c r="G41" s="185"/>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34"/>
    </row>
    <row r="42" spans="1:40" x14ac:dyDescent="0.25">
      <c r="A42" s="66"/>
      <c r="B42" s="183"/>
      <c r="C42" s="184"/>
      <c r="D42" s="186"/>
      <c r="E42" s="183"/>
      <c r="F42" s="186"/>
      <c r="G42" s="185"/>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34"/>
    </row>
    <row r="43" spans="1:40" x14ac:dyDescent="0.25">
      <c r="A43" s="66"/>
      <c r="B43" s="183"/>
      <c r="C43" s="184"/>
      <c r="D43" s="186"/>
      <c r="E43" s="183"/>
      <c r="F43" s="186"/>
      <c r="G43" s="185"/>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c r="AM43" s="187"/>
      <c r="AN43" s="34"/>
    </row>
    <row r="44" spans="1:40" x14ac:dyDescent="0.25">
      <c r="A44" s="66"/>
      <c r="B44" s="183"/>
      <c r="C44" s="184"/>
      <c r="D44" s="186"/>
      <c r="E44" s="183"/>
      <c r="F44" s="186"/>
      <c r="G44" s="185"/>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34"/>
    </row>
    <row r="45" spans="1:40" x14ac:dyDescent="0.25">
      <c r="A45" s="66"/>
      <c r="B45" s="183"/>
      <c r="C45" s="184"/>
      <c r="D45" s="186"/>
      <c r="E45" s="183"/>
      <c r="F45" s="186"/>
      <c r="G45" s="185"/>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87"/>
      <c r="AM45" s="187"/>
      <c r="AN45" s="34"/>
    </row>
    <row r="46" spans="1:40" x14ac:dyDescent="0.25">
      <c r="A46" s="66"/>
      <c r="B46" s="183"/>
      <c r="C46" s="184"/>
      <c r="D46" s="186"/>
      <c r="E46" s="183"/>
      <c r="F46" s="186"/>
      <c r="G46" s="185"/>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c r="AM46" s="187"/>
      <c r="AN46" s="34"/>
    </row>
    <row r="47" spans="1:40" x14ac:dyDescent="0.25">
      <c r="A47" s="66"/>
      <c r="B47" s="183"/>
      <c r="C47" s="184"/>
      <c r="D47" s="186"/>
      <c r="E47" s="183"/>
      <c r="F47" s="186"/>
      <c r="G47" s="185"/>
      <c r="H47" s="187"/>
      <c r="I47" s="187"/>
      <c r="J47" s="187"/>
      <c r="K47" s="187"/>
      <c r="L47" s="187"/>
      <c r="M47" s="187"/>
      <c r="N47" s="187"/>
      <c r="O47" s="187"/>
      <c r="P47" s="187"/>
      <c r="Q47" s="187"/>
      <c r="R47" s="187"/>
      <c r="S47" s="187"/>
      <c r="T47" s="187"/>
      <c r="U47" s="187"/>
      <c r="V47" s="187"/>
      <c r="W47" s="187"/>
      <c r="X47" s="187"/>
      <c r="Y47" s="187"/>
      <c r="Z47" s="187"/>
      <c r="AA47" s="187"/>
      <c r="AB47" s="187"/>
      <c r="AC47" s="187"/>
      <c r="AD47" s="187"/>
      <c r="AE47" s="187"/>
      <c r="AF47" s="187"/>
      <c r="AG47" s="187"/>
      <c r="AH47" s="187"/>
      <c r="AI47" s="187"/>
      <c r="AJ47" s="187"/>
      <c r="AK47" s="187"/>
      <c r="AL47" s="187"/>
      <c r="AM47" s="187"/>
      <c r="AN47" s="34"/>
    </row>
    <row r="48" spans="1:40" x14ac:dyDescent="0.25">
      <c r="A48" s="66"/>
      <c r="B48" s="183"/>
      <c r="C48" s="184"/>
      <c r="D48" s="186"/>
      <c r="E48" s="183"/>
      <c r="F48" s="186"/>
      <c r="G48" s="185"/>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187"/>
      <c r="AM48" s="187"/>
      <c r="AN48" s="34"/>
    </row>
    <row r="49" spans="1:40" x14ac:dyDescent="0.25">
      <c r="A49" s="66"/>
      <c r="B49" s="183"/>
      <c r="C49" s="184"/>
      <c r="D49" s="186"/>
      <c r="E49" s="183"/>
      <c r="F49" s="186"/>
      <c r="G49" s="185"/>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c r="AM49" s="187"/>
      <c r="AN49" s="34"/>
    </row>
    <row r="50" spans="1:40" x14ac:dyDescent="0.25">
      <c r="A50" s="66"/>
      <c r="B50" s="183"/>
      <c r="C50" s="184"/>
      <c r="D50" s="186"/>
      <c r="E50" s="183"/>
      <c r="F50" s="186"/>
      <c r="G50" s="185"/>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34"/>
    </row>
    <row r="51" spans="1:40" x14ac:dyDescent="0.25">
      <c r="A51" s="66"/>
      <c r="B51" s="183"/>
      <c r="C51" s="184"/>
      <c r="D51" s="186"/>
      <c r="E51" s="183"/>
      <c r="F51" s="186"/>
      <c r="G51" s="185"/>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c r="AM51" s="187"/>
      <c r="AN51" s="34"/>
    </row>
    <row r="52" spans="1:40" x14ac:dyDescent="0.25">
      <c r="A52" s="66"/>
      <c r="B52" s="183"/>
      <c r="C52" s="184"/>
      <c r="D52" s="186"/>
      <c r="E52" s="183"/>
      <c r="F52" s="186"/>
      <c r="G52" s="185"/>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c r="AN52" s="34"/>
    </row>
    <row r="53" spans="1:40" x14ac:dyDescent="0.25">
      <c r="A53" s="66"/>
      <c r="B53" s="183"/>
      <c r="C53" s="184"/>
      <c r="D53" s="186"/>
      <c r="E53" s="183"/>
      <c r="F53" s="186"/>
      <c r="G53" s="185"/>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34"/>
    </row>
    <row r="54" spans="1:40" x14ac:dyDescent="0.25">
      <c r="A54" s="66"/>
      <c r="B54" s="183"/>
      <c r="C54" s="184"/>
      <c r="D54" s="186"/>
      <c r="E54" s="183"/>
      <c r="F54" s="186"/>
      <c r="G54" s="185"/>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34"/>
    </row>
    <row r="55" spans="1:40" x14ac:dyDescent="0.25">
      <c r="A55" s="66"/>
      <c r="B55" s="183"/>
      <c r="C55" s="184"/>
      <c r="D55" s="186"/>
      <c r="E55" s="183"/>
      <c r="F55" s="186"/>
      <c r="G55" s="185"/>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c r="AM55" s="187"/>
      <c r="AN55" s="34"/>
    </row>
    <row r="56" spans="1:40" x14ac:dyDescent="0.25">
      <c r="A56" s="66"/>
      <c r="B56" s="183"/>
      <c r="C56" s="184"/>
      <c r="D56" s="186"/>
      <c r="E56" s="183"/>
      <c r="F56" s="186"/>
      <c r="G56" s="185"/>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c r="AM56" s="187"/>
      <c r="AN56" s="34"/>
    </row>
    <row r="57" spans="1:40" x14ac:dyDescent="0.25">
      <c r="A57" s="66"/>
      <c r="B57" s="183"/>
      <c r="C57" s="184"/>
      <c r="D57" s="186"/>
      <c r="E57" s="183"/>
      <c r="F57" s="186"/>
      <c r="G57" s="185"/>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c r="AM57" s="187"/>
      <c r="AN57" s="34"/>
    </row>
    <row r="58" spans="1:40" x14ac:dyDescent="0.25">
      <c r="A58" s="66"/>
      <c r="B58" s="183"/>
      <c r="C58" s="184"/>
      <c r="D58" s="186"/>
      <c r="E58" s="183"/>
      <c r="F58" s="186"/>
      <c r="G58" s="185"/>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7"/>
      <c r="AJ58" s="187"/>
      <c r="AK58" s="187"/>
      <c r="AL58" s="187"/>
      <c r="AM58" s="187"/>
      <c r="AN58" s="34"/>
    </row>
    <row r="59" spans="1:40" x14ac:dyDescent="0.25">
      <c r="A59" s="66"/>
      <c r="B59" s="183"/>
      <c r="C59" s="184"/>
      <c r="D59" s="186"/>
      <c r="E59" s="183"/>
      <c r="F59" s="186"/>
      <c r="G59" s="185"/>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c r="AM59" s="187"/>
      <c r="AN59" s="34"/>
    </row>
    <row r="60" spans="1:40" x14ac:dyDescent="0.25">
      <c r="A60" s="66"/>
      <c r="B60" s="183"/>
      <c r="C60" s="184"/>
      <c r="D60" s="186"/>
      <c r="E60" s="183"/>
      <c r="F60" s="186"/>
      <c r="G60" s="185"/>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c r="AE60" s="187"/>
      <c r="AF60" s="187"/>
      <c r="AG60" s="187"/>
      <c r="AH60" s="187"/>
      <c r="AI60" s="187"/>
      <c r="AJ60" s="187"/>
      <c r="AK60" s="187"/>
      <c r="AL60" s="187"/>
      <c r="AM60" s="187"/>
      <c r="AN60" s="34"/>
    </row>
    <row r="61" spans="1:40" x14ac:dyDescent="0.25">
      <c r="A61" s="66"/>
      <c r="B61" s="183"/>
      <c r="C61" s="184"/>
      <c r="D61" s="186"/>
      <c r="E61" s="183"/>
      <c r="F61" s="186"/>
      <c r="G61" s="185"/>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c r="AM61" s="187"/>
      <c r="AN61" s="34"/>
    </row>
    <row r="62" spans="1:40" x14ac:dyDescent="0.25">
      <c r="A62" s="66"/>
      <c r="B62" s="183"/>
      <c r="C62" s="184"/>
      <c r="D62" s="186"/>
      <c r="E62" s="183"/>
      <c r="F62" s="186"/>
      <c r="G62" s="185"/>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34"/>
    </row>
    <row r="63" spans="1:40" x14ac:dyDescent="0.25">
      <c r="A63" s="66"/>
      <c r="B63" s="183"/>
      <c r="C63" s="184"/>
      <c r="D63" s="186"/>
      <c r="E63" s="183"/>
      <c r="F63" s="186"/>
      <c r="G63" s="185"/>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c r="AM63" s="187"/>
      <c r="AN63" s="34"/>
    </row>
    <row r="64" spans="1:40" x14ac:dyDescent="0.25">
      <c r="A64" s="66"/>
      <c r="B64" s="183"/>
      <c r="C64" s="184"/>
      <c r="D64" s="186"/>
      <c r="E64" s="183"/>
      <c r="F64" s="186"/>
      <c r="G64" s="185"/>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c r="AM64" s="187"/>
      <c r="AN64" s="34"/>
    </row>
    <row r="65" spans="1:40" x14ac:dyDescent="0.25">
      <c r="A65" s="66"/>
      <c r="B65" s="183"/>
      <c r="C65" s="184"/>
      <c r="D65" s="186"/>
      <c r="E65" s="183"/>
      <c r="F65" s="186"/>
      <c r="G65" s="185"/>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c r="AM65" s="187"/>
      <c r="AN65" s="34"/>
    </row>
    <row r="66" spans="1:40" x14ac:dyDescent="0.25">
      <c r="A66" s="66"/>
      <c r="B66" s="183"/>
      <c r="C66" s="184"/>
      <c r="D66" s="186"/>
      <c r="E66" s="183"/>
      <c r="F66" s="186"/>
      <c r="G66" s="185"/>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N66" s="34"/>
    </row>
    <row r="67" spans="1:40" x14ac:dyDescent="0.25">
      <c r="A67" s="66"/>
      <c r="B67" s="183"/>
      <c r="C67" s="184"/>
      <c r="D67" s="186"/>
      <c r="E67" s="183"/>
      <c r="F67" s="186"/>
      <c r="G67" s="185"/>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c r="AM67" s="187"/>
      <c r="AN67" s="34"/>
    </row>
    <row r="68" spans="1:40" x14ac:dyDescent="0.25">
      <c r="A68" s="66"/>
      <c r="B68" s="183"/>
      <c r="C68" s="184"/>
      <c r="D68" s="186"/>
      <c r="E68" s="183"/>
      <c r="F68" s="186"/>
      <c r="G68" s="185"/>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c r="AM68" s="187"/>
      <c r="AN68" s="34"/>
    </row>
    <row r="69" spans="1:40" x14ac:dyDescent="0.25">
      <c r="A69" s="66"/>
      <c r="B69" s="183"/>
      <c r="C69" s="184"/>
      <c r="D69" s="186"/>
      <c r="E69" s="183"/>
      <c r="F69" s="186"/>
      <c r="G69" s="185"/>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c r="AM69" s="187"/>
      <c r="AN69" s="34"/>
    </row>
    <row r="70" spans="1:40" x14ac:dyDescent="0.25">
      <c r="A70" s="66"/>
      <c r="B70" s="183"/>
      <c r="C70" s="184"/>
      <c r="D70" s="186"/>
      <c r="E70" s="183"/>
      <c r="F70" s="186"/>
      <c r="G70" s="185"/>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c r="AK70" s="187"/>
      <c r="AL70" s="187"/>
      <c r="AM70" s="187"/>
      <c r="AN70" s="34"/>
    </row>
    <row r="71" spans="1:40" x14ac:dyDescent="0.25">
      <c r="A71" s="66"/>
      <c r="B71" s="183"/>
      <c r="C71" s="184"/>
      <c r="D71" s="186"/>
      <c r="E71" s="183"/>
      <c r="F71" s="186"/>
      <c r="G71" s="185"/>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34"/>
    </row>
    <row r="72" spans="1:40" x14ac:dyDescent="0.25">
      <c r="A72" s="66"/>
      <c r="B72" s="183"/>
      <c r="C72" s="184"/>
      <c r="D72" s="186"/>
      <c r="E72" s="183"/>
      <c r="F72" s="186"/>
      <c r="G72" s="185"/>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34"/>
    </row>
    <row r="73" spans="1:40" x14ac:dyDescent="0.25">
      <c r="A73" s="66"/>
      <c r="B73" s="183"/>
      <c r="C73" s="184"/>
      <c r="D73" s="186"/>
      <c r="E73" s="183"/>
      <c r="F73" s="186"/>
      <c r="G73" s="185"/>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N73" s="34"/>
    </row>
    <row r="74" spans="1:40" x14ac:dyDescent="0.25">
      <c r="A74" s="66"/>
      <c r="B74" s="183"/>
      <c r="C74" s="184"/>
      <c r="D74" s="186"/>
      <c r="E74" s="183"/>
      <c r="F74" s="186"/>
      <c r="G74" s="185"/>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c r="AM74" s="187"/>
      <c r="AN74" s="34"/>
    </row>
    <row r="75" spans="1:40" x14ac:dyDescent="0.25">
      <c r="A75" s="66"/>
      <c r="B75" s="183"/>
      <c r="C75" s="184"/>
      <c r="D75" s="186"/>
      <c r="E75" s="183"/>
      <c r="F75" s="186"/>
      <c r="G75" s="185"/>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c r="AM75" s="187"/>
      <c r="AN75" s="34"/>
    </row>
    <row r="76" spans="1:40" x14ac:dyDescent="0.25">
      <c r="A76" s="66"/>
      <c r="B76" s="183"/>
      <c r="C76" s="184"/>
      <c r="D76" s="186"/>
      <c r="E76" s="183"/>
      <c r="F76" s="186"/>
      <c r="G76" s="185"/>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34"/>
    </row>
    <row r="77" spans="1:40" x14ac:dyDescent="0.25">
      <c r="A77" s="66"/>
      <c r="B77" s="66"/>
      <c r="C77" s="38"/>
      <c r="D77" s="37"/>
      <c r="E77" s="66"/>
      <c r="F77" s="37"/>
      <c r="G77" s="39"/>
      <c r="H77" s="40"/>
      <c r="I77" s="40"/>
      <c r="J77" s="40"/>
      <c r="K77" s="40"/>
      <c r="L77" s="40"/>
      <c r="M77" s="62" t="str">
        <f t="shared" ref="M77:M81" si="13">IF($A77 = "", "", SUM(H77:L77))</f>
        <v/>
      </c>
      <c r="N77" s="40"/>
      <c r="O77" s="40"/>
      <c r="P77" s="40"/>
      <c r="Q77" s="40"/>
      <c r="R77" s="40"/>
      <c r="S77" s="40"/>
      <c r="T77" s="40"/>
      <c r="U77" s="62" t="str">
        <f t="shared" ref="U77:U81" si="14">IF($A77 = "", "", SUM(P77:T77))</f>
        <v/>
      </c>
      <c r="V77" s="40"/>
      <c r="W77" s="40"/>
      <c r="X77" s="40"/>
      <c r="Y77" s="40"/>
      <c r="Z77" s="40"/>
      <c r="AA77" s="40"/>
      <c r="AB77" s="40"/>
      <c r="AC77" s="62" t="str">
        <f t="shared" ref="AC77:AC81" si="15">IF($A77 = "", "", SUM(X77:AB77))</f>
        <v/>
      </c>
      <c r="AD77" s="40"/>
      <c r="AE77" s="40"/>
      <c r="AF77" s="40"/>
      <c r="AG77" s="40"/>
      <c r="AH77" s="40"/>
      <c r="AI77" s="40"/>
      <c r="AJ77" s="40"/>
      <c r="AK77" s="62" t="str">
        <f t="shared" ref="AK77:AK81" si="16">IF($A77 = "", "", SUM(AF77:AJ77))</f>
        <v/>
      </c>
      <c r="AL77" s="40"/>
      <c r="AM77" s="62" t="str">
        <f t="shared" ref="AM77:AM81" si="17">IF($A77 = "", "", M77 - AK77)</f>
        <v/>
      </c>
      <c r="AN77" s="34"/>
    </row>
    <row r="78" spans="1:40" hidden="1" x14ac:dyDescent="0.25">
      <c r="A78" s="66"/>
      <c r="B78" s="66"/>
      <c r="C78" s="38"/>
      <c r="D78" s="37"/>
      <c r="E78" s="66"/>
      <c r="F78" s="37"/>
      <c r="G78" s="39"/>
      <c r="H78" s="40"/>
      <c r="I78" s="40"/>
      <c r="J78" s="40"/>
      <c r="K78" s="40"/>
      <c r="L78" s="40"/>
      <c r="M78" s="62" t="str">
        <f t="shared" si="13"/>
        <v/>
      </c>
      <c r="N78" s="40"/>
      <c r="O78" s="40"/>
      <c r="P78" s="40"/>
      <c r="Q78" s="40"/>
      <c r="R78" s="40"/>
      <c r="S78" s="40"/>
      <c r="T78" s="40"/>
      <c r="U78" s="62" t="str">
        <f t="shared" si="14"/>
        <v/>
      </c>
      <c r="V78" s="40"/>
      <c r="W78" s="40"/>
      <c r="X78" s="40"/>
      <c r="Y78" s="40"/>
      <c r="Z78" s="40"/>
      <c r="AA78" s="40"/>
      <c r="AB78" s="40"/>
      <c r="AC78" s="62" t="str">
        <f t="shared" si="15"/>
        <v/>
      </c>
      <c r="AD78" s="40"/>
      <c r="AE78" s="40"/>
      <c r="AF78" s="40"/>
      <c r="AG78" s="40"/>
      <c r="AH78" s="40"/>
      <c r="AI78" s="40"/>
      <c r="AJ78" s="40"/>
      <c r="AK78" s="62" t="str">
        <f t="shared" si="16"/>
        <v/>
      </c>
      <c r="AL78" s="40"/>
      <c r="AM78" s="62" t="str">
        <f t="shared" si="17"/>
        <v/>
      </c>
      <c r="AN78" s="34"/>
    </row>
    <row r="79" spans="1:40" hidden="1" x14ac:dyDescent="0.25">
      <c r="A79" s="66"/>
      <c r="B79" s="66"/>
      <c r="C79" s="38"/>
      <c r="D79" s="37"/>
      <c r="E79" s="66"/>
      <c r="F79" s="37"/>
      <c r="G79" s="39"/>
      <c r="H79" s="40"/>
      <c r="I79" s="40"/>
      <c r="J79" s="40"/>
      <c r="K79" s="40"/>
      <c r="L79" s="40"/>
      <c r="M79" s="62" t="str">
        <f t="shared" si="13"/>
        <v/>
      </c>
      <c r="N79" s="40"/>
      <c r="O79" s="40"/>
      <c r="P79" s="40"/>
      <c r="Q79" s="40"/>
      <c r="R79" s="40"/>
      <c r="S79" s="40"/>
      <c r="T79" s="40"/>
      <c r="U79" s="62" t="str">
        <f t="shared" si="14"/>
        <v/>
      </c>
      <c r="V79" s="40"/>
      <c r="W79" s="40"/>
      <c r="X79" s="40"/>
      <c r="Y79" s="40"/>
      <c r="Z79" s="40"/>
      <c r="AA79" s="40"/>
      <c r="AB79" s="40"/>
      <c r="AC79" s="62" t="str">
        <f t="shared" si="15"/>
        <v/>
      </c>
      <c r="AD79" s="40"/>
      <c r="AE79" s="40"/>
      <c r="AF79" s="40"/>
      <c r="AG79" s="40"/>
      <c r="AH79" s="40"/>
      <c r="AI79" s="40"/>
      <c r="AJ79" s="40"/>
      <c r="AK79" s="62" t="str">
        <f t="shared" si="16"/>
        <v/>
      </c>
      <c r="AL79" s="40"/>
      <c r="AM79" s="62" t="str">
        <f t="shared" si="17"/>
        <v/>
      </c>
      <c r="AN79" s="34"/>
    </row>
    <row r="80" spans="1:40" hidden="1" x14ac:dyDescent="0.25">
      <c r="A80" s="66"/>
      <c r="B80" s="66"/>
      <c r="C80" s="38"/>
      <c r="D80" s="37"/>
      <c r="E80" s="66"/>
      <c r="F80" s="37"/>
      <c r="G80" s="39"/>
      <c r="H80" s="40"/>
      <c r="I80" s="40"/>
      <c r="J80" s="40"/>
      <c r="K80" s="40"/>
      <c r="L80" s="40"/>
      <c r="M80" s="62" t="str">
        <f t="shared" si="13"/>
        <v/>
      </c>
      <c r="N80" s="40"/>
      <c r="O80" s="40"/>
      <c r="P80" s="40"/>
      <c r="Q80" s="40"/>
      <c r="R80" s="40"/>
      <c r="S80" s="40"/>
      <c r="T80" s="40"/>
      <c r="U80" s="62" t="str">
        <f t="shared" si="14"/>
        <v/>
      </c>
      <c r="V80" s="40"/>
      <c r="W80" s="40"/>
      <c r="X80" s="40"/>
      <c r="Y80" s="40"/>
      <c r="Z80" s="40"/>
      <c r="AA80" s="40"/>
      <c r="AB80" s="40"/>
      <c r="AC80" s="62" t="str">
        <f t="shared" si="15"/>
        <v/>
      </c>
      <c r="AD80" s="40"/>
      <c r="AE80" s="40"/>
      <c r="AF80" s="40"/>
      <c r="AG80" s="40"/>
      <c r="AH80" s="40"/>
      <c r="AI80" s="40"/>
      <c r="AJ80" s="40"/>
      <c r="AK80" s="62" t="str">
        <f t="shared" si="16"/>
        <v/>
      </c>
      <c r="AL80" s="40"/>
      <c r="AM80" s="62" t="str">
        <f t="shared" si="17"/>
        <v/>
      </c>
      <c r="AN80" s="34"/>
    </row>
    <row r="81" spans="1:40" hidden="1" x14ac:dyDescent="0.25">
      <c r="A81" s="66"/>
      <c r="B81" s="66"/>
      <c r="C81" s="38"/>
      <c r="D81" s="37"/>
      <c r="E81" s="66"/>
      <c r="F81" s="37"/>
      <c r="G81" s="39"/>
      <c r="H81" s="40"/>
      <c r="I81" s="40"/>
      <c r="J81" s="40"/>
      <c r="K81" s="40"/>
      <c r="L81" s="40"/>
      <c r="M81" s="62" t="str">
        <f t="shared" si="13"/>
        <v/>
      </c>
      <c r="N81" s="40"/>
      <c r="O81" s="40"/>
      <c r="P81" s="40"/>
      <c r="Q81" s="40"/>
      <c r="R81" s="40"/>
      <c r="S81" s="40"/>
      <c r="T81" s="40"/>
      <c r="U81" s="62" t="str">
        <f t="shared" si="14"/>
        <v/>
      </c>
      <c r="V81" s="40"/>
      <c r="W81" s="40"/>
      <c r="X81" s="40"/>
      <c r="Y81" s="40"/>
      <c r="Z81" s="40"/>
      <c r="AA81" s="40"/>
      <c r="AB81" s="40"/>
      <c r="AC81" s="62" t="str">
        <f t="shared" si="15"/>
        <v/>
      </c>
      <c r="AD81" s="40"/>
      <c r="AE81" s="40"/>
      <c r="AF81" s="40"/>
      <c r="AG81" s="40"/>
      <c r="AH81" s="40"/>
      <c r="AI81" s="40"/>
      <c r="AJ81" s="40"/>
      <c r="AK81" s="62" t="str">
        <f t="shared" si="16"/>
        <v/>
      </c>
      <c r="AL81" s="40"/>
      <c r="AM81" s="62" t="str">
        <f t="shared" si="17"/>
        <v/>
      </c>
      <c r="AN81" s="34"/>
    </row>
  </sheetData>
  <sheetProtection algorithmName="SHA-512" hashValue="QyOAjRLEwZ4+AefzjXv7jrfySZh8kkeFgNnpjZ+KnmL3pFI2N2+6EVO7sh6l/g+9Jrn/xJXN0liZM6PnudivYQ==" saltValue="YPsuAqOkNZ1+AUGM8YJ+4g==" spinCount="100000" sheet="1" objects="1" scenarios="1" formatCells="0" formatColumns="0" formatRows="0" autoFilter="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A6:A80">
    <cfRule type="expression" dxfId="31" priority="58">
      <formula>$A6&lt;&gt;""</formula>
    </cfRule>
  </conditionalFormatting>
  <conditionalFormatting sqref="A66:D81 F66:O81">
    <cfRule type="expression" dxfId="30" priority="61">
      <formula>AND($A66&lt;&gt;"", ISEVEN(ROW()))</formula>
    </cfRule>
    <cfRule type="expression" dxfId="29" priority="63">
      <formula>AND($A66 &lt;&gt; "", ISODD(ROW()))</formula>
    </cfRule>
  </conditionalFormatting>
  <conditionalFormatting sqref="A6:O80">
    <cfRule type="expression" dxfId="28" priority="103">
      <formula>AND($A6&lt;&gt;"", ISEVEN(ROW()))</formula>
    </cfRule>
    <cfRule type="expression" dxfId="27" priority="105">
      <formula>AND($A6 &lt;&gt; "", ISODD(ROW()))</formula>
    </cfRule>
  </conditionalFormatting>
  <conditionalFormatting sqref="B4">
    <cfRule type="expression" dxfId="26" priority="101">
      <formula>$B$4 ="INVALID COUNTY CODE"</formula>
    </cfRule>
  </conditionalFormatting>
  <conditionalFormatting sqref="E6:E81">
    <cfRule type="expression" dxfId="25" priority="59">
      <formula>AND($A6&lt;&gt;"", ISEVEN(ROW()))</formula>
    </cfRule>
    <cfRule type="expression" dxfId="24" priority="60">
      <formula>AND($A6 &lt;&gt; "", ISODD(ROW()))</formula>
    </cfRule>
  </conditionalFormatting>
  <conditionalFormatting sqref="H6:O81">
    <cfRule type="expression" dxfId="23" priority="62">
      <formula>$A6 &lt;&gt; ""</formula>
    </cfRule>
  </conditionalFormatting>
  <conditionalFormatting sqref="P6:T81 X6:AB81">
    <cfRule type="expression" dxfId="22" priority="56">
      <formula>$A6&lt;&gt;""</formula>
    </cfRule>
    <cfRule type="expression" dxfId="21" priority="57">
      <formula>AND($A6&lt;&gt;"", ISODD(ROW()))</formula>
    </cfRule>
  </conditionalFormatting>
  <conditionalFormatting sqref="P6:AM81">
    <cfRule type="expression" dxfId="20" priority="1">
      <formula>AND($A6&lt;&gt;"", ISEVEN(ROW()))</formula>
    </cfRule>
  </conditionalFormatting>
  <conditionalFormatting sqref="U6:W81">
    <cfRule type="expression" dxfId="19" priority="29">
      <formula>$A6 &lt;&gt; ""</formula>
    </cfRule>
    <cfRule type="expression" dxfId="18" priority="30">
      <formula>AND($A6 &lt;&gt; "", ISODD(ROW()))</formula>
    </cfRule>
  </conditionalFormatting>
  <conditionalFormatting sqref="AC6:AM81">
    <cfRule type="expression" dxfId="17" priority="2">
      <formula>$A6 &lt;&gt; ""</formula>
    </cfRule>
    <cfRule type="expression" dxfId="16" priority="3">
      <formula>AND($A6 &lt;&gt; "", ISODD(ROW()))</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 sqref="AL5" xr:uid="{B77CAF76-968A-4D40-9A14-5F8584D49BBE}"/>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O5" xr:uid="{5BF7E73A-8FD6-414F-8247-1F7C67E98CF2}"/>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V5" xr:uid="{50EC66BE-57E6-4405-8308-8314A605FDA8}"/>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N5" xr:uid="{1E6AA02F-5C8C-48D9-A9F5-9EAEBFE85977}"/>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W5" xr:uid="{DA6C2B47-512E-46AC-8F85-CD7B6E614D58}"/>
    <dataValidation errorStyle="information" allowBlank="1" showInputMessage="1" showErrorMessage="1" promptTitle="Help - Property Reclassification" prompt="For property that was classified in 2014 as commercial personal or industrial personal, but in 2022 is classified as real or utility personal, exclude the 2014 taxable values and record the modifications in this column. You must also submit Form 5658." sqref="W4" xr:uid="{D4499702-7B09-4443-ABFD-81C38BAB4D2C}"/>
  </dataValidations>
  <printOptions horizontalCentered="1"/>
  <pageMargins left="0.75" right="0.75" top="0.5" bottom="0.5" header="0.3" footer="0.3"/>
  <pageSetup scale="17" fitToWidth="2" fitToHeight="0" orientation="landscape" r:id="rId2"/>
  <colBreaks count="3" manualBreakCount="3">
    <brk id="15" max="79" man="1"/>
    <brk id="23" max="79" man="1"/>
    <brk id="31" max="7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AH6" activePane="bottomRight" state="frozen"/>
      <selection pane="topRight" activeCell="F1" sqref="F1"/>
      <selection pane="bottomLeft" activeCell="A6" sqref="A6"/>
      <selection pane="bottomRight" activeCell="AH13" sqref="AH13"/>
    </sheetView>
  </sheetViews>
  <sheetFormatPr defaultColWidth="0" defaultRowHeight="15" zeroHeight="1" outlineLevelCol="1" x14ac:dyDescent="0.25"/>
  <cols>
    <col min="1" max="1" width="22.140625" style="27" bestFit="1" customWidth="1"/>
    <col min="2" max="2" width="17" style="27" bestFit="1" customWidth="1"/>
    <col min="3" max="3" width="24.7109375" style="24" customWidth="1"/>
    <col min="4" max="5" width="19.42578125" style="25" customWidth="1"/>
    <col min="6" max="6" width="25" style="25" bestFit="1" customWidth="1"/>
    <col min="7" max="11" width="25.140625" style="23" customWidth="1"/>
    <col min="12" max="12" width="25.140625" style="28" customWidth="1"/>
    <col min="13" max="14" width="25.140625" style="23" customWidth="1"/>
    <col min="15" max="19" width="25.140625" style="70" customWidth="1" outlineLevel="1"/>
    <col min="20" max="22" width="25.140625" style="70" customWidth="1"/>
    <col min="23" max="27" width="25.140625" style="70" customWidth="1" outlineLevel="1"/>
    <col min="28" max="30" width="25.140625" style="70" customWidth="1"/>
    <col min="31" max="35" width="25.140625" style="23" customWidth="1"/>
    <col min="36" max="36" width="25.140625" style="28" customWidth="1"/>
    <col min="37" max="37" width="25.140625" style="23" customWidth="1"/>
    <col min="38" max="38" width="27.42578125" style="28" bestFit="1" customWidth="1"/>
    <col min="39" max="39" width="9.140625" style="1" customWidth="1"/>
    <col min="40" max="16384" width="9.140625" style="24" hidden="1"/>
  </cols>
  <sheetData>
    <row r="1" spans="1:39" s="18" customFormat="1" ht="36.75" customHeight="1" thickBot="1" x14ac:dyDescent="0.3">
      <c r="A1" s="75" t="str">
        <f>IF('PP Values - Co|Twp|City|Vlg'!A1=0, "", 'PP Values - Co|Twp|City|Vlg'!A1)</f>
        <v>73</v>
      </c>
      <c r="B1" s="108" t="str">
        <f>Instructions!$A$1 &amp; " Personal Property Summary Report"</f>
        <v>2023 Personal Property Summary Report</v>
      </c>
      <c r="C1" s="109"/>
      <c r="D1" s="109"/>
      <c r="E1" s="109"/>
      <c r="F1" s="110"/>
      <c r="G1" s="306" t="s">
        <v>40</v>
      </c>
      <c r="H1" s="307"/>
      <c r="I1" s="307"/>
      <c r="J1" s="307"/>
      <c r="K1" s="307"/>
      <c r="L1" s="307"/>
      <c r="M1" s="307"/>
      <c r="N1" s="308"/>
      <c r="O1" s="294" t="s">
        <v>54</v>
      </c>
      <c r="P1" s="295"/>
      <c r="Q1" s="295"/>
      <c r="R1" s="295"/>
      <c r="S1" s="295"/>
      <c r="T1" s="295"/>
      <c r="U1" s="295"/>
      <c r="V1" s="296"/>
      <c r="W1" s="300" t="s">
        <v>62</v>
      </c>
      <c r="X1" s="301"/>
      <c r="Y1" s="301"/>
      <c r="Z1" s="301"/>
      <c r="AA1" s="301"/>
      <c r="AB1" s="301"/>
      <c r="AC1" s="301"/>
      <c r="AD1" s="302"/>
      <c r="AE1" s="312" t="str">
        <f>Instructions!$A$1 &amp; " TAXABLE VALUES as of" &amp; CHAR(10) &amp;
"MAY 10, " &amp; Instructions!$A$1</f>
        <v>2023 TAXABLE VALUES as of
MAY 10, 2023</v>
      </c>
      <c r="AF1" s="313"/>
      <c r="AG1" s="313"/>
      <c r="AH1" s="313"/>
      <c r="AI1" s="313"/>
      <c r="AJ1" s="313"/>
      <c r="AK1" s="313"/>
      <c r="AL1" s="143"/>
      <c r="AM1" s="41"/>
    </row>
    <row r="2" spans="1:39" s="18" customFormat="1" ht="15" customHeight="1" x14ac:dyDescent="0.25">
      <c r="A2" s="76" t="s">
        <v>0</v>
      </c>
      <c r="B2" s="173" t="s">
        <v>43</v>
      </c>
      <c r="C2" s="111"/>
      <c r="D2" s="111"/>
      <c r="E2" s="111"/>
      <c r="F2" s="112"/>
      <c r="G2" s="309"/>
      <c r="H2" s="310"/>
      <c r="I2" s="310"/>
      <c r="J2" s="310"/>
      <c r="K2" s="310"/>
      <c r="L2" s="310"/>
      <c r="M2" s="310"/>
      <c r="N2" s="311"/>
      <c r="O2" s="297"/>
      <c r="P2" s="298"/>
      <c r="Q2" s="298"/>
      <c r="R2" s="298"/>
      <c r="S2" s="298"/>
      <c r="T2" s="298"/>
      <c r="U2" s="298"/>
      <c r="V2" s="299"/>
      <c r="W2" s="303"/>
      <c r="X2" s="304"/>
      <c r="Y2" s="304"/>
      <c r="Z2" s="304"/>
      <c r="AA2" s="304"/>
      <c r="AB2" s="304"/>
      <c r="AC2" s="304"/>
      <c r="AD2" s="305"/>
      <c r="AE2" s="314"/>
      <c r="AF2" s="315"/>
      <c r="AG2" s="315"/>
      <c r="AH2" s="315"/>
      <c r="AI2" s="315"/>
      <c r="AJ2" s="315"/>
      <c r="AK2" s="315"/>
      <c r="AL2" s="147"/>
      <c r="AM2" s="41"/>
    </row>
    <row r="3" spans="1:39" s="18" customFormat="1" ht="22.5" customHeight="1" x14ac:dyDescent="0.25">
      <c r="A3" s="72"/>
      <c r="B3" s="19"/>
      <c r="C3" s="63"/>
      <c r="D3" s="63"/>
      <c r="E3" s="63"/>
      <c r="F3" s="64"/>
      <c r="G3" s="117" t="s">
        <v>4</v>
      </c>
      <c r="H3" s="118"/>
      <c r="I3" s="117" t="s">
        <v>32</v>
      </c>
      <c r="J3" s="119"/>
      <c r="K3" s="118"/>
      <c r="L3" s="105" t="s">
        <v>50</v>
      </c>
      <c r="M3" s="107"/>
      <c r="N3" s="107"/>
      <c r="O3" s="123" t="s">
        <v>4</v>
      </c>
      <c r="P3" s="124"/>
      <c r="Q3" s="123" t="s">
        <v>32</v>
      </c>
      <c r="R3" s="127"/>
      <c r="S3" s="124"/>
      <c r="T3" s="129"/>
      <c r="U3" s="131" t="s">
        <v>70</v>
      </c>
      <c r="V3" s="131" t="s">
        <v>71</v>
      </c>
      <c r="W3" s="133" t="s">
        <v>4</v>
      </c>
      <c r="X3" s="134"/>
      <c r="Y3" s="133" t="s">
        <v>32</v>
      </c>
      <c r="Z3" s="137"/>
      <c r="AA3" s="134"/>
      <c r="AB3" s="139"/>
      <c r="AC3" s="141"/>
      <c r="AD3" s="141"/>
      <c r="AE3" s="97" t="s">
        <v>4</v>
      </c>
      <c r="AF3" s="99"/>
      <c r="AG3" s="97" t="s">
        <v>32</v>
      </c>
      <c r="AH3" s="98"/>
      <c r="AI3" s="99"/>
      <c r="AJ3" s="102"/>
      <c r="AK3" s="100"/>
      <c r="AL3" s="115"/>
      <c r="AM3" s="41"/>
    </row>
    <row r="4" spans="1:39" s="20" customFormat="1" ht="48" customHeight="1" x14ac:dyDescent="0.25">
      <c r="A4" s="72"/>
      <c r="B4" s="148" t="str">
        <f>'PP Values - Co|Twp|City|Vlg'!B4</f>
        <v>SAGINAW COUNTY</v>
      </c>
      <c r="C4" s="148"/>
      <c r="D4" s="148"/>
      <c r="E4" s="148"/>
      <c r="F4" s="149"/>
      <c r="G4" s="120" t="s">
        <v>41</v>
      </c>
      <c r="H4" s="121"/>
      <c r="I4" s="120" t="s">
        <v>42</v>
      </c>
      <c r="J4" s="122"/>
      <c r="K4" s="121"/>
      <c r="L4" s="106"/>
      <c r="M4" s="107"/>
      <c r="N4" s="107"/>
      <c r="O4" s="125" t="s">
        <v>55</v>
      </c>
      <c r="P4" s="126"/>
      <c r="Q4" s="125" t="s">
        <v>56</v>
      </c>
      <c r="R4" s="128"/>
      <c r="S4" s="126"/>
      <c r="T4" s="130"/>
      <c r="U4" s="132"/>
      <c r="V4" s="132"/>
      <c r="W4" s="135" t="s">
        <v>63</v>
      </c>
      <c r="X4" s="136"/>
      <c r="Y4" s="135" t="s">
        <v>64</v>
      </c>
      <c r="Z4" s="138"/>
      <c r="AA4" s="136"/>
      <c r="AB4" s="140"/>
      <c r="AC4" s="142"/>
      <c r="AD4" s="142"/>
      <c r="AE4" s="144" t="str">
        <f>"Report the "&amp;Instructions!$A$1&amp;" Taxable Value "&amp;CHAR(10)&amp;
"from the Ad Valorem Roll for "&amp;CHAR(10)&amp;
"each municipality listed"</f>
        <v>Report the 2023 Taxable Value 
from the Ad Valorem Roll for 
each municipality listed</v>
      </c>
      <c r="AF4" s="145"/>
      <c r="AG4" s="144" t="str">
        <f>"Report the " &amp; Instructions!$A$1 &amp; " Taxable Value from " &amp; CHAR(10) &amp;
"the IFT Roll for each municipality listed"</f>
        <v>Report the 2023 Taxable Value from 
the IFT Roll for each municipality listed</v>
      </c>
      <c r="AH4" s="146"/>
      <c r="AI4" s="145"/>
      <c r="AJ4" s="103"/>
      <c r="AK4" s="101"/>
      <c r="AL4" s="115"/>
      <c r="AM4" s="42"/>
    </row>
    <row r="5" spans="1:39" s="21" customFormat="1" ht="165" customHeight="1" x14ac:dyDescent="0.25">
      <c r="A5" s="73" t="s">
        <v>38</v>
      </c>
      <c r="B5" s="65" t="s">
        <v>72</v>
      </c>
      <c r="C5" s="65" t="s">
        <v>37</v>
      </c>
      <c r="D5" s="65" t="s">
        <v>75</v>
      </c>
      <c r="E5" s="65" t="s">
        <v>1</v>
      </c>
      <c r="F5" s="74" t="s">
        <v>52</v>
      </c>
      <c r="G5" s="79" t="s">
        <v>45</v>
      </c>
      <c r="H5" s="79" t="s">
        <v>46</v>
      </c>
      <c r="I5" s="79" t="s">
        <v>48</v>
      </c>
      <c r="J5" s="79" t="s">
        <v>49</v>
      </c>
      <c r="K5" s="79" t="s">
        <v>47</v>
      </c>
      <c r="L5" s="104" t="s">
        <v>76</v>
      </c>
      <c r="M5" s="87" t="s">
        <v>77</v>
      </c>
      <c r="N5" s="87" t="s">
        <v>81</v>
      </c>
      <c r="O5" s="78" t="s">
        <v>57</v>
      </c>
      <c r="P5" s="78" t="s">
        <v>58</v>
      </c>
      <c r="Q5" s="78" t="s">
        <v>59</v>
      </c>
      <c r="R5" s="78" t="s">
        <v>60</v>
      </c>
      <c r="S5" s="78" t="s">
        <v>61</v>
      </c>
      <c r="T5" s="83" t="s">
        <v>78</v>
      </c>
      <c r="U5" s="84" t="s">
        <v>79</v>
      </c>
      <c r="V5" s="84" t="s">
        <v>80</v>
      </c>
      <c r="W5" s="80" t="s">
        <v>65</v>
      </c>
      <c r="X5" s="80" t="s">
        <v>66</v>
      </c>
      <c r="Y5" s="80" t="s">
        <v>67</v>
      </c>
      <c r="Z5" s="80" t="s">
        <v>68</v>
      </c>
      <c r="AA5" s="80" t="s">
        <v>69</v>
      </c>
      <c r="AB5" s="85" t="s">
        <v>82</v>
      </c>
      <c r="AC5" s="86" t="s">
        <v>83</v>
      </c>
      <c r="AD5" s="86" t="s">
        <v>84</v>
      </c>
      <c r="AE5" s="81" t="str">
        <f>Instructions!$A$1 &amp; CHAR(10)
&amp; "COMMERCIAL " &amp; CHAR(10)
&amp; "PERSONAL PROPERTY " &amp; CHAR(10)
&amp; CHAR(10)
&amp; "TAXABLE VALUE"</f>
        <v>2023
COMMERCIAL 
PERSONAL PROPERTY 
TAXABLE VALUE</v>
      </c>
      <c r="AF5" s="81" t="str">
        <f>Instructions!$A$1 &amp; CHAR(10)
&amp; "INDUSTRIAL " &amp; CHAR(10)
&amp; "PERSONAL PROPERTY " &amp; CHAR(10)
&amp; CHAR(10)
&amp; "TAXABLE VALUE"</f>
        <v>2023
INDUSTRIAL 
PERSONAL PROPERTY 
TAXABLE VALUE</v>
      </c>
      <c r="AG5" s="81"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H5" s="81"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I5" s="81" t="str">
        <f>Instructions!$A$1 &amp; CHAR(10)
&amp; "IFT REPLACEMENT/REHAB " &amp; CHAR(10)
&amp; "PERSONAL PROPERTY " &amp; CHAR(10)
&amp; CHAR(10)
&amp; "TAXABLE VALUE"</f>
        <v>2023
IFT REPLACEMENT/REHAB 
PERSONAL PROPERTY 
TAXABLE VALUE</v>
      </c>
      <c r="AJ5" s="82" t="str">
        <f>Instructions!$A$1 &amp;
CHAR(10) &amp;
CHAR(10) &amp;
"TOTAL" &amp;
CHAR(10) &amp;
"TAXABLE VALUE"</f>
        <v>2023
TOTAL
TAXABLE VALUE</v>
      </c>
      <c r="AK5" s="182" t="s">
        <v>242</v>
      </c>
      <c r="AL5" s="11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5" s="43"/>
    </row>
    <row r="6" spans="1:39" x14ac:dyDescent="0.25">
      <c r="A6" s="67" t="s">
        <v>91</v>
      </c>
      <c r="B6" s="67" t="s">
        <v>316</v>
      </c>
      <c r="C6" s="45" t="s">
        <v>317</v>
      </c>
      <c r="D6" s="46" t="s">
        <v>318</v>
      </c>
      <c r="E6" s="44"/>
      <c r="F6" s="46"/>
      <c r="G6" s="48">
        <v>33956800</v>
      </c>
      <c r="H6" s="48">
        <v>33000600</v>
      </c>
      <c r="I6" s="48">
        <v>0</v>
      </c>
      <c r="J6" s="48">
        <v>2177750</v>
      </c>
      <c r="K6" s="48">
        <v>0</v>
      </c>
      <c r="L6" s="62">
        <f>IF($A6 = "", "", SUM(G6:K6))</f>
        <v>69135150</v>
      </c>
      <c r="M6" s="48">
        <v>0</v>
      </c>
      <c r="N6" s="48">
        <v>0</v>
      </c>
      <c r="O6" s="40">
        <v>29610500</v>
      </c>
      <c r="P6" s="40">
        <v>31887700</v>
      </c>
      <c r="Q6" s="40">
        <v>0</v>
      </c>
      <c r="R6" s="40">
        <v>1994600</v>
      </c>
      <c r="S6" s="40">
        <v>0</v>
      </c>
      <c r="T6" s="62">
        <f>IF($A6 = "", "", SUM(O6:S6))</f>
        <v>63492800</v>
      </c>
      <c r="U6" s="48">
        <v>0</v>
      </c>
      <c r="V6" s="48">
        <v>0</v>
      </c>
      <c r="W6" s="40">
        <v>29725400</v>
      </c>
      <c r="X6" s="40">
        <v>25515700</v>
      </c>
      <c r="Y6" s="40">
        <v>0</v>
      </c>
      <c r="Z6" s="40">
        <v>2476550</v>
      </c>
      <c r="AA6" s="40">
        <v>0</v>
      </c>
      <c r="AB6" s="62">
        <f>IF($A6 = "", "", SUM(W6:AA6))</f>
        <v>57717650</v>
      </c>
      <c r="AC6" s="48">
        <v>0</v>
      </c>
      <c r="AD6" s="48">
        <v>0</v>
      </c>
      <c r="AE6" s="40">
        <f>'PP Values - Co|Twp|City|Vlg'!AE35</f>
        <v>23322100</v>
      </c>
      <c r="AF6" s="40">
        <f>'PP Values - Co|Twp|City|Vlg'!AF35</f>
        <v>1371400</v>
      </c>
      <c r="AG6" s="40">
        <f>'PP Values - Co|Twp|City|Vlg'!AG35</f>
        <v>0</v>
      </c>
      <c r="AH6" s="40">
        <f>'PP Values - Co|Twp|City|Vlg'!AH35</f>
        <v>80900</v>
      </c>
      <c r="AI6" s="40">
        <f>'PP Values - Co|Twp|City|Vlg'!AI35</f>
        <v>0</v>
      </c>
      <c r="AJ6" s="62">
        <f>IF($A6 = "", "",SUM(AE6:AI6))</f>
        <v>24774400</v>
      </c>
      <c r="AK6" s="48"/>
      <c r="AL6" s="62">
        <f>IF($A6 = "", "", L6 - AJ6)</f>
        <v>44360750</v>
      </c>
    </row>
    <row r="7" spans="1:39" x14ac:dyDescent="0.25">
      <c r="A7" s="66" t="s">
        <v>91</v>
      </c>
      <c r="B7" s="66" t="s">
        <v>320</v>
      </c>
      <c r="C7" s="38" t="s">
        <v>321</v>
      </c>
      <c r="D7" s="39" t="s">
        <v>318</v>
      </c>
      <c r="E7" s="37"/>
      <c r="F7" s="39"/>
      <c r="G7" s="40">
        <v>7887500</v>
      </c>
      <c r="H7" s="40">
        <v>5992300</v>
      </c>
      <c r="I7" s="40">
        <v>0</v>
      </c>
      <c r="J7" s="40">
        <v>2840400</v>
      </c>
      <c r="K7" s="40">
        <v>0</v>
      </c>
      <c r="L7" s="62">
        <f t="shared" ref="L7:L65" si="0">IF($A7 = "", "", SUM(G7:K7))</f>
        <v>16720200</v>
      </c>
      <c r="M7" s="40">
        <v>0</v>
      </c>
      <c r="N7" s="40">
        <v>0</v>
      </c>
      <c r="O7" s="40">
        <v>6860600</v>
      </c>
      <c r="P7" s="40">
        <v>5269700</v>
      </c>
      <c r="Q7" s="40">
        <v>0</v>
      </c>
      <c r="R7" s="40">
        <v>2352850</v>
      </c>
      <c r="S7" s="40">
        <v>0</v>
      </c>
      <c r="T7" s="62">
        <f t="shared" ref="T7:T65" si="1">IF($A7 = "", "", SUM(O7:S7))</f>
        <v>14483150</v>
      </c>
      <c r="U7" s="40">
        <v>0</v>
      </c>
      <c r="V7" s="40">
        <v>0</v>
      </c>
      <c r="W7" s="40">
        <v>7121600</v>
      </c>
      <c r="X7" s="40">
        <v>3569800</v>
      </c>
      <c r="Y7" s="40">
        <v>0</v>
      </c>
      <c r="Z7" s="40">
        <v>2562050</v>
      </c>
      <c r="AA7" s="40">
        <v>0</v>
      </c>
      <c r="AB7" s="62">
        <f t="shared" ref="AB7:AB65" si="2">IF($A7 = "", "", SUM(W7:AA7))</f>
        <v>13253450</v>
      </c>
      <c r="AC7" s="40">
        <v>0</v>
      </c>
      <c r="AD7" s="40">
        <v>0</v>
      </c>
      <c r="AE7" s="40">
        <f>'PP Values - Co|Twp|City|Vlg'!AE12</f>
        <v>7419600</v>
      </c>
      <c r="AF7" s="40">
        <f>'PP Values - Co|Twp|City|Vlg'!AF12</f>
        <v>3164500</v>
      </c>
      <c r="AG7" s="40">
        <f>'PP Values - Co|Twp|City|Vlg'!AG12</f>
        <v>0</v>
      </c>
      <c r="AH7" s="40">
        <f>'PP Values - Co|Twp|City|Vlg'!AH12</f>
        <v>2300</v>
      </c>
      <c r="AI7" s="40">
        <f>'PP Values - Co|Twp|City|Vlg'!AI12</f>
        <v>0</v>
      </c>
      <c r="AJ7" s="62">
        <f t="shared" ref="AJ7:AJ65" si="3">IF($A7 = "", "",SUM(AE7:AI7))</f>
        <v>10586400</v>
      </c>
      <c r="AK7" s="40"/>
      <c r="AL7" s="62">
        <f t="shared" ref="AL7:AL65" si="4">IF($A7 = "", "", L7 - AJ7)</f>
        <v>6133800</v>
      </c>
    </row>
    <row r="8" spans="1:39" x14ac:dyDescent="0.25">
      <c r="A8" s="66" t="s">
        <v>91</v>
      </c>
      <c r="B8" s="66" t="s">
        <v>322</v>
      </c>
      <c r="C8" s="38" t="s">
        <v>323</v>
      </c>
      <c r="D8" s="39" t="s">
        <v>318</v>
      </c>
      <c r="E8" s="37"/>
      <c r="F8" s="39"/>
      <c r="G8" s="40">
        <v>2554300</v>
      </c>
      <c r="H8" s="40">
        <v>876000</v>
      </c>
      <c r="I8" s="40">
        <v>0</v>
      </c>
      <c r="J8" s="40">
        <v>112300</v>
      </c>
      <c r="K8" s="40">
        <v>0</v>
      </c>
      <c r="L8" s="62">
        <f t="shared" si="0"/>
        <v>3542600</v>
      </c>
      <c r="M8" s="40">
        <v>0</v>
      </c>
      <c r="N8" s="40">
        <v>0</v>
      </c>
      <c r="O8" s="40">
        <v>2046400</v>
      </c>
      <c r="P8" s="40">
        <v>984500</v>
      </c>
      <c r="Q8" s="40">
        <v>0</v>
      </c>
      <c r="R8" s="40">
        <v>56350</v>
      </c>
      <c r="S8" s="40">
        <v>0</v>
      </c>
      <c r="T8" s="62">
        <f t="shared" si="1"/>
        <v>3087250</v>
      </c>
      <c r="U8" s="40">
        <v>0</v>
      </c>
      <c r="V8" s="40">
        <v>0</v>
      </c>
      <c r="W8" s="40">
        <v>1854800</v>
      </c>
      <c r="X8" s="40">
        <v>1045500</v>
      </c>
      <c r="Y8" s="40">
        <v>0</v>
      </c>
      <c r="Z8" s="40">
        <v>88700</v>
      </c>
      <c r="AA8" s="40">
        <v>0</v>
      </c>
      <c r="AB8" s="62">
        <f t="shared" si="2"/>
        <v>2989000</v>
      </c>
      <c r="AC8" s="40">
        <v>0</v>
      </c>
      <c r="AD8" s="40">
        <v>0</v>
      </c>
      <c r="AE8" s="40">
        <f>'PP Values - Co|Twp|City|Vlg'!AE16</f>
        <v>1587400</v>
      </c>
      <c r="AF8" s="40">
        <f>'PP Values - Co|Twp|City|Vlg'!AF16</f>
        <v>8994300</v>
      </c>
      <c r="AG8" s="40">
        <f>'PP Values - Co|Twp|City|Vlg'!AG16</f>
        <v>0</v>
      </c>
      <c r="AH8" s="40">
        <f>'PP Values - Co|Twp|City|Vlg'!AH16</f>
        <v>0</v>
      </c>
      <c r="AI8" s="40">
        <f>'PP Values - Co|Twp|City|Vlg'!AI16</f>
        <v>0</v>
      </c>
      <c r="AJ8" s="62">
        <f t="shared" si="3"/>
        <v>10581700</v>
      </c>
      <c r="AK8" s="40"/>
      <c r="AL8" s="62">
        <f t="shared" si="4"/>
        <v>-7039100</v>
      </c>
    </row>
    <row r="9" spans="1:39" x14ac:dyDescent="0.25">
      <c r="A9" s="66" t="s">
        <v>91</v>
      </c>
      <c r="B9" s="66" t="s">
        <v>324</v>
      </c>
      <c r="C9" s="38" t="s">
        <v>325</v>
      </c>
      <c r="D9" s="39" t="s">
        <v>318</v>
      </c>
      <c r="E9" s="37"/>
      <c r="F9" s="39"/>
      <c r="G9" s="40">
        <v>17395100</v>
      </c>
      <c r="H9" s="40">
        <v>1989700</v>
      </c>
      <c r="I9" s="40">
        <v>146050</v>
      </c>
      <c r="J9" s="40">
        <v>1394750</v>
      </c>
      <c r="K9" s="40">
        <v>0</v>
      </c>
      <c r="L9" s="62">
        <f t="shared" si="0"/>
        <v>20925600</v>
      </c>
      <c r="M9" s="40">
        <v>0</v>
      </c>
      <c r="N9" s="40">
        <v>0</v>
      </c>
      <c r="O9" s="40">
        <v>15615100</v>
      </c>
      <c r="P9" s="40">
        <v>1950500</v>
      </c>
      <c r="Q9" s="40">
        <v>0</v>
      </c>
      <c r="R9" s="40">
        <v>1255300</v>
      </c>
      <c r="S9" s="40">
        <v>0</v>
      </c>
      <c r="T9" s="62">
        <f t="shared" si="1"/>
        <v>18820900</v>
      </c>
      <c r="U9" s="40">
        <v>0</v>
      </c>
      <c r="V9" s="40">
        <v>0</v>
      </c>
      <c r="W9" s="40">
        <v>0</v>
      </c>
      <c r="X9" s="40">
        <v>0</v>
      </c>
      <c r="Y9" s="40">
        <v>0</v>
      </c>
      <c r="Z9" s="40">
        <v>0</v>
      </c>
      <c r="AA9" s="40">
        <v>0</v>
      </c>
      <c r="AB9" s="62">
        <f t="shared" si="2"/>
        <v>0</v>
      </c>
      <c r="AC9" s="40">
        <v>0</v>
      </c>
      <c r="AD9" s="40">
        <v>0</v>
      </c>
      <c r="AE9" s="40">
        <f>17096000+33500+371000</f>
        <v>17500500</v>
      </c>
      <c r="AF9" s="40">
        <f>794600+11400</f>
        <v>806000</v>
      </c>
      <c r="AG9" s="40">
        <v>0</v>
      </c>
      <c r="AH9" s="40">
        <v>0</v>
      </c>
      <c r="AI9" s="40">
        <v>0</v>
      </c>
      <c r="AJ9" s="62">
        <f t="shared" si="3"/>
        <v>18306500</v>
      </c>
      <c r="AK9" s="40"/>
      <c r="AL9" s="62">
        <f t="shared" si="4"/>
        <v>2619100</v>
      </c>
    </row>
    <row r="10" spans="1:39" x14ac:dyDescent="0.25">
      <c r="A10" s="66" t="s">
        <v>91</v>
      </c>
      <c r="B10" s="66" t="s">
        <v>326</v>
      </c>
      <c r="C10" s="38" t="s">
        <v>327</v>
      </c>
      <c r="D10" s="39" t="s">
        <v>318</v>
      </c>
      <c r="E10" s="37"/>
      <c r="F10" s="39"/>
      <c r="G10" s="40">
        <v>934700</v>
      </c>
      <c r="H10" s="40">
        <v>3708700</v>
      </c>
      <c r="I10" s="40">
        <v>0</v>
      </c>
      <c r="J10" s="40">
        <v>3178850</v>
      </c>
      <c r="K10" s="40">
        <v>0</v>
      </c>
      <c r="L10" s="62">
        <f t="shared" si="0"/>
        <v>7822250</v>
      </c>
      <c r="M10" s="40">
        <v>0</v>
      </c>
      <c r="N10" s="40">
        <v>0</v>
      </c>
      <c r="O10" s="40">
        <v>639700</v>
      </c>
      <c r="P10" s="40">
        <v>4827200</v>
      </c>
      <c r="Q10" s="40">
        <v>0</v>
      </c>
      <c r="R10" s="40">
        <v>2803700</v>
      </c>
      <c r="S10" s="40">
        <v>0</v>
      </c>
      <c r="T10" s="62">
        <f t="shared" si="1"/>
        <v>8270600</v>
      </c>
      <c r="U10" s="40">
        <v>0</v>
      </c>
      <c r="V10" s="40">
        <v>0</v>
      </c>
      <c r="W10" s="40">
        <v>344500</v>
      </c>
      <c r="X10" s="40">
        <v>5628800</v>
      </c>
      <c r="Y10" s="40">
        <v>0</v>
      </c>
      <c r="Z10" s="40">
        <v>2524600</v>
      </c>
      <c r="AA10" s="40">
        <v>0</v>
      </c>
      <c r="AB10" s="62">
        <f t="shared" si="2"/>
        <v>8497900</v>
      </c>
      <c r="AC10" s="40">
        <v>0</v>
      </c>
      <c r="AD10" s="40">
        <v>0</v>
      </c>
      <c r="AE10" s="40">
        <f>'PP Values - Co|Twp|City|Vlg'!AE20+'PP Values - Co|Twp|City|Vlg'!AE22</f>
        <v>403200</v>
      </c>
      <c r="AF10" s="40">
        <f>'PP Values - Co|Twp|City|Vlg'!AF20+'PP Values - Co|Twp|City|Vlg'!AF22</f>
        <v>21171000</v>
      </c>
      <c r="AG10" s="40">
        <f>'PP Values - Co|Twp|City|Vlg'!AG20+'PP Values - Co|Twp|City|Vlg'!AG22</f>
        <v>0</v>
      </c>
      <c r="AH10" s="40">
        <f>'PP Values - Co|Twp|City|Vlg'!AH20+'PP Values - Co|Twp|City|Vlg'!AH22</f>
        <v>0</v>
      </c>
      <c r="AI10" s="40">
        <f>'PP Values - Co|Twp|City|Vlg'!AI20+'PP Values - Co|Twp|City|Vlg'!AI22</f>
        <v>0</v>
      </c>
      <c r="AJ10" s="62">
        <f t="shared" si="3"/>
        <v>21574200</v>
      </c>
      <c r="AK10" s="40"/>
      <c r="AL10" s="62">
        <f t="shared" si="4"/>
        <v>-13751950</v>
      </c>
    </row>
    <row r="11" spans="1:39" x14ac:dyDescent="0.25">
      <c r="A11" s="66" t="s">
        <v>91</v>
      </c>
      <c r="B11" s="66" t="s">
        <v>328</v>
      </c>
      <c r="C11" s="38" t="s">
        <v>329</v>
      </c>
      <c r="D11" s="39" t="s">
        <v>318</v>
      </c>
      <c r="E11" s="37" t="s">
        <v>25</v>
      </c>
      <c r="F11" s="39" t="s">
        <v>234</v>
      </c>
      <c r="G11" s="40">
        <v>1578700</v>
      </c>
      <c r="H11" s="40">
        <v>8595000</v>
      </c>
      <c r="I11" s="40">
        <v>0</v>
      </c>
      <c r="J11" s="40">
        <v>1142050</v>
      </c>
      <c r="K11" s="40">
        <v>0</v>
      </c>
      <c r="L11" s="62">
        <f t="shared" si="0"/>
        <v>11315750</v>
      </c>
      <c r="M11" s="40">
        <v>0</v>
      </c>
      <c r="N11" s="40">
        <v>0</v>
      </c>
      <c r="O11" s="40">
        <v>1586400</v>
      </c>
      <c r="P11" s="40">
        <v>10241000</v>
      </c>
      <c r="Q11" s="40">
        <v>0</v>
      </c>
      <c r="R11" s="40">
        <v>984650</v>
      </c>
      <c r="S11" s="40">
        <v>0</v>
      </c>
      <c r="T11" s="62">
        <f t="shared" si="1"/>
        <v>12812050</v>
      </c>
      <c r="U11" s="40">
        <v>0</v>
      </c>
      <c r="V11" s="40">
        <v>0</v>
      </c>
      <c r="W11" s="40">
        <v>1324500</v>
      </c>
      <c r="X11" s="40">
        <v>8927600</v>
      </c>
      <c r="Y11" s="40">
        <v>0</v>
      </c>
      <c r="Z11" s="40">
        <v>1003300</v>
      </c>
      <c r="AA11" s="40">
        <v>0</v>
      </c>
      <c r="AB11" s="62">
        <f t="shared" si="2"/>
        <v>11255400</v>
      </c>
      <c r="AC11" s="40">
        <v>0</v>
      </c>
      <c r="AD11" s="40">
        <v>0</v>
      </c>
      <c r="AE11" s="40">
        <f>'PP Values - SD|ISD|CC'!AF25</f>
        <v>2171700</v>
      </c>
      <c r="AF11" s="40">
        <f>'PP Values - SD|ISD|CC'!AG25</f>
        <v>4714900</v>
      </c>
      <c r="AG11" s="40">
        <f>'PP Values - SD|ISD|CC'!AH25</f>
        <v>0</v>
      </c>
      <c r="AH11" s="40">
        <f>'PP Values - SD|ISD|CC'!AI25</f>
        <v>0</v>
      </c>
      <c r="AI11" s="40">
        <f>'PP Values - SD|ISD|CC'!AJ25</f>
        <v>0</v>
      </c>
      <c r="AJ11" s="62">
        <f t="shared" si="3"/>
        <v>6886600</v>
      </c>
      <c r="AK11" s="40"/>
      <c r="AL11" s="62">
        <f t="shared" si="4"/>
        <v>4429150</v>
      </c>
    </row>
    <row r="12" spans="1:39" x14ac:dyDescent="0.25">
      <c r="A12" s="66" t="s">
        <v>91</v>
      </c>
      <c r="B12" s="66" t="s">
        <v>331</v>
      </c>
      <c r="C12" s="38" t="s">
        <v>332</v>
      </c>
      <c r="D12" s="39" t="s">
        <v>318</v>
      </c>
      <c r="E12" s="37"/>
      <c r="F12" s="39"/>
      <c r="G12" s="40">
        <v>50719100</v>
      </c>
      <c r="H12" s="40">
        <v>38238600</v>
      </c>
      <c r="I12" s="40">
        <v>0</v>
      </c>
      <c r="J12" s="40">
        <v>2738500</v>
      </c>
      <c r="K12" s="40">
        <v>0</v>
      </c>
      <c r="L12" s="62">
        <f t="shared" si="0"/>
        <v>91696200</v>
      </c>
      <c r="M12" s="40">
        <v>0</v>
      </c>
      <c r="N12" s="40">
        <v>0</v>
      </c>
      <c r="O12" s="40">
        <v>47231300</v>
      </c>
      <c r="P12" s="40">
        <v>36506900</v>
      </c>
      <c r="Q12" s="40">
        <v>0</v>
      </c>
      <c r="R12" s="40">
        <v>2501350</v>
      </c>
      <c r="S12" s="40">
        <v>0</v>
      </c>
      <c r="T12" s="62">
        <f t="shared" si="1"/>
        <v>86239550</v>
      </c>
      <c r="U12" s="40">
        <v>0</v>
      </c>
      <c r="V12" s="40">
        <v>0</v>
      </c>
      <c r="W12" s="40">
        <v>49309700</v>
      </c>
      <c r="X12" s="40">
        <v>30085300</v>
      </c>
      <c r="Y12" s="40">
        <v>0</v>
      </c>
      <c r="Z12" s="40">
        <v>3134445</v>
      </c>
      <c r="AA12" s="40">
        <v>0</v>
      </c>
      <c r="AB12" s="62">
        <f t="shared" si="2"/>
        <v>82529445</v>
      </c>
      <c r="AC12" s="40">
        <v>0</v>
      </c>
      <c r="AD12" s="40">
        <v>0</v>
      </c>
      <c r="AE12" s="40">
        <v>44256100</v>
      </c>
      <c r="AF12" s="40">
        <v>4285200</v>
      </c>
      <c r="AG12" s="40">
        <v>0</v>
      </c>
      <c r="AH12" s="40">
        <f>161800/2</f>
        <v>80900</v>
      </c>
      <c r="AI12" s="40">
        <v>0</v>
      </c>
      <c r="AJ12" s="62">
        <f t="shared" si="3"/>
        <v>48622200</v>
      </c>
      <c r="AK12" s="40"/>
      <c r="AL12" s="62">
        <f t="shared" si="4"/>
        <v>43074000</v>
      </c>
    </row>
    <row r="13" spans="1:39" x14ac:dyDescent="0.25">
      <c r="A13" s="66" t="s">
        <v>91</v>
      </c>
      <c r="B13" s="66" t="s">
        <v>333</v>
      </c>
      <c r="C13" s="38" t="s">
        <v>334</v>
      </c>
      <c r="D13" s="39" t="s">
        <v>318</v>
      </c>
      <c r="E13" s="37"/>
      <c r="F13" s="39"/>
      <c r="G13" s="40">
        <v>3619902</v>
      </c>
      <c r="H13" s="40">
        <v>8997100</v>
      </c>
      <c r="I13" s="40">
        <v>0</v>
      </c>
      <c r="J13" s="40">
        <v>194600</v>
      </c>
      <c r="K13" s="40">
        <v>0</v>
      </c>
      <c r="L13" s="62">
        <f t="shared" si="0"/>
        <v>12811602</v>
      </c>
      <c r="M13" s="40">
        <v>0</v>
      </c>
      <c r="N13" s="40">
        <v>0</v>
      </c>
      <c r="O13" s="40">
        <v>3190100</v>
      </c>
      <c r="P13" s="40">
        <v>5176600</v>
      </c>
      <c r="Q13" s="40">
        <v>0</v>
      </c>
      <c r="R13" s="40">
        <v>166150</v>
      </c>
      <c r="S13" s="40">
        <v>0</v>
      </c>
      <c r="T13" s="62">
        <f t="shared" si="1"/>
        <v>8532850</v>
      </c>
      <c r="U13" s="40">
        <v>0</v>
      </c>
      <c r="V13" s="40">
        <v>0</v>
      </c>
      <c r="W13" s="40">
        <v>2692000</v>
      </c>
      <c r="X13" s="40">
        <v>4132000</v>
      </c>
      <c r="Y13" s="40">
        <v>0</v>
      </c>
      <c r="Z13" s="40">
        <v>159700</v>
      </c>
      <c r="AA13" s="40">
        <v>0</v>
      </c>
      <c r="AB13" s="62">
        <f t="shared" si="2"/>
        <v>6983700</v>
      </c>
      <c r="AC13" s="40">
        <v>0</v>
      </c>
      <c r="AD13" s="40">
        <v>0</v>
      </c>
      <c r="AE13" s="40">
        <f>'PP Values - Co|Twp|City|Vlg'!AE11+'PP Values - Co|Twp|City|Vlg'!AE27+'PP Values - Co|Twp|City|Vlg'!AE29</f>
        <v>1977300</v>
      </c>
      <c r="AF13" s="40">
        <f>'PP Values - Co|Twp|City|Vlg'!AF11+'PP Values - Co|Twp|City|Vlg'!AF27+'PP Values - Co|Twp|City|Vlg'!AF29</f>
        <v>40000</v>
      </c>
      <c r="AG13" s="40">
        <f>'PP Values - Co|Twp|City|Vlg'!AG11+'PP Values - Co|Twp|City|Vlg'!AG27+'PP Values - Co|Twp|City|Vlg'!AG29</f>
        <v>0</v>
      </c>
      <c r="AH13" s="40">
        <f>'PP Values - Co|Twp|City|Vlg'!AH11+'PP Values - Co|Twp|City|Vlg'!AH27+'PP Values - Co|Twp|City|Vlg'!AH29</f>
        <v>0</v>
      </c>
      <c r="AI13" s="40">
        <f>'PP Values - Co|Twp|City|Vlg'!AI11+'PP Values - Co|Twp|City|Vlg'!AI27+'PP Values - Co|Twp|City|Vlg'!AI29</f>
        <v>0</v>
      </c>
      <c r="AJ13" s="62">
        <f t="shared" si="3"/>
        <v>2017300</v>
      </c>
      <c r="AK13" s="40"/>
      <c r="AL13" s="62">
        <f t="shared" si="4"/>
        <v>10794302</v>
      </c>
    </row>
    <row r="14" spans="1:39" x14ac:dyDescent="0.25">
      <c r="A14" s="66" t="s">
        <v>91</v>
      </c>
      <c r="B14" s="66" t="s">
        <v>335</v>
      </c>
      <c r="C14" s="38" t="s">
        <v>336</v>
      </c>
      <c r="D14" s="39" t="s">
        <v>318</v>
      </c>
      <c r="E14" s="37"/>
      <c r="F14" s="39"/>
      <c r="G14" s="40">
        <v>10643000</v>
      </c>
      <c r="H14" s="40">
        <v>94233800</v>
      </c>
      <c r="I14" s="40">
        <v>0</v>
      </c>
      <c r="J14" s="40">
        <v>2959800</v>
      </c>
      <c r="K14" s="40">
        <v>0</v>
      </c>
      <c r="L14" s="62">
        <f t="shared" si="0"/>
        <v>107836600</v>
      </c>
      <c r="M14" s="40">
        <v>0</v>
      </c>
      <c r="N14" s="40">
        <v>0</v>
      </c>
      <c r="O14" s="40">
        <v>9306400</v>
      </c>
      <c r="P14" s="40">
        <v>83451800</v>
      </c>
      <c r="Q14" s="40">
        <v>0</v>
      </c>
      <c r="R14" s="40">
        <v>2901650</v>
      </c>
      <c r="S14" s="40">
        <v>0</v>
      </c>
      <c r="T14" s="62">
        <f t="shared" si="1"/>
        <v>95659850</v>
      </c>
      <c r="U14" s="40">
        <v>0</v>
      </c>
      <c r="V14" s="40">
        <v>0</v>
      </c>
      <c r="W14" s="40">
        <v>7419800</v>
      </c>
      <c r="X14" s="40">
        <v>79043200</v>
      </c>
      <c r="Y14" s="40">
        <v>0</v>
      </c>
      <c r="Z14" s="40">
        <v>3742200</v>
      </c>
      <c r="AA14" s="40">
        <v>0</v>
      </c>
      <c r="AB14" s="62">
        <f t="shared" si="2"/>
        <v>90205200</v>
      </c>
      <c r="AC14" s="40">
        <v>0</v>
      </c>
      <c r="AD14" s="40">
        <v>0</v>
      </c>
      <c r="AE14" s="40">
        <f>'PP Values - Co|Twp|City|Vlg'!AE31</f>
        <v>6448600</v>
      </c>
      <c r="AF14" s="40">
        <f>'PP Values - Co|Twp|City|Vlg'!AF31</f>
        <v>6341100</v>
      </c>
      <c r="AG14" s="40">
        <f>'PP Values - Co|Twp|City|Vlg'!AG31</f>
        <v>0</v>
      </c>
      <c r="AH14" s="40">
        <f>'PP Values - Co|Twp|City|Vlg'!AH31</f>
        <v>0</v>
      </c>
      <c r="AI14" s="40">
        <f>'PP Values - Co|Twp|City|Vlg'!AI31</f>
        <v>0</v>
      </c>
      <c r="AJ14" s="62">
        <f t="shared" si="3"/>
        <v>12789700</v>
      </c>
      <c r="AK14" s="40"/>
      <c r="AL14" s="62">
        <f t="shared" si="4"/>
        <v>95046900</v>
      </c>
    </row>
    <row r="15" spans="1:39" x14ac:dyDescent="0.25">
      <c r="A15" s="66"/>
      <c r="B15" s="183"/>
      <c r="C15" s="184"/>
      <c r="D15" s="185"/>
      <c r="E15" s="186"/>
      <c r="F15" s="185"/>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row>
    <row r="16" spans="1:39" x14ac:dyDescent="0.25">
      <c r="A16" s="66"/>
      <c r="B16" s="183"/>
      <c r="C16" s="184"/>
      <c r="D16" s="185"/>
      <c r="E16" s="186"/>
      <c r="F16" s="185"/>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row>
    <row r="17" spans="1:38" x14ac:dyDescent="0.25">
      <c r="A17" s="66"/>
      <c r="B17" s="183"/>
      <c r="C17" s="184"/>
      <c r="D17" s="185"/>
      <c r="E17" s="186"/>
      <c r="F17" s="185"/>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row>
    <row r="18" spans="1:38" x14ac:dyDescent="0.25">
      <c r="A18" s="66"/>
      <c r="B18" s="183"/>
      <c r="C18" s="184"/>
      <c r="D18" s="185"/>
      <c r="E18" s="186"/>
      <c r="F18" s="185"/>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row>
    <row r="19" spans="1:38" x14ac:dyDescent="0.25">
      <c r="A19" s="66"/>
      <c r="B19" s="183"/>
      <c r="C19" s="184"/>
      <c r="D19" s="185"/>
      <c r="E19" s="186"/>
      <c r="F19" s="185"/>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row>
    <row r="20" spans="1:38" x14ac:dyDescent="0.25">
      <c r="A20" s="66"/>
      <c r="B20" s="183"/>
      <c r="C20" s="184"/>
      <c r="D20" s="185"/>
      <c r="E20" s="186"/>
      <c r="F20" s="185"/>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row>
    <row r="21" spans="1:38" x14ac:dyDescent="0.25">
      <c r="A21" s="66"/>
      <c r="B21" s="183"/>
      <c r="C21" s="184"/>
      <c r="D21" s="185"/>
      <c r="E21" s="186"/>
      <c r="F21" s="185"/>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row>
    <row r="22" spans="1:38" x14ac:dyDescent="0.25">
      <c r="A22" s="66"/>
      <c r="B22" s="183"/>
      <c r="C22" s="184"/>
      <c r="D22" s="185"/>
      <c r="E22" s="186"/>
      <c r="F22" s="185"/>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row>
    <row r="23" spans="1:38" x14ac:dyDescent="0.25">
      <c r="A23" s="66"/>
      <c r="B23" s="183"/>
      <c r="C23" s="184"/>
      <c r="D23" s="185"/>
      <c r="E23" s="186"/>
      <c r="F23" s="185"/>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row>
    <row r="24" spans="1:38" x14ac:dyDescent="0.25">
      <c r="A24" s="66"/>
      <c r="B24" s="183"/>
      <c r="C24" s="184"/>
      <c r="D24" s="185"/>
      <c r="E24" s="186"/>
      <c r="F24" s="185"/>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row>
    <row r="25" spans="1:38" x14ac:dyDescent="0.25">
      <c r="A25" s="66"/>
      <c r="B25" s="183"/>
      <c r="C25" s="184"/>
      <c r="D25" s="185"/>
      <c r="E25" s="186"/>
      <c r="F25" s="185"/>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187"/>
    </row>
    <row r="26" spans="1:38" x14ac:dyDescent="0.25">
      <c r="A26" s="66"/>
      <c r="B26" s="183"/>
      <c r="C26" s="184"/>
      <c r="D26" s="185"/>
      <c r="E26" s="186"/>
      <c r="F26" s="185"/>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87"/>
    </row>
    <row r="27" spans="1:38" x14ac:dyDescent="0.25">
      <c r="A27" s="66"/>
      <c r="B27" s="183"/>
      <c r="C27" s="184"/>
      <c r="D27" s="185"/>
      <c r="E27" s="186"/>
      <c r="F27" s="185"/>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row>
    <row r="28" spans="1:38" x14ac:dyDescent="0.25">
      <c r="A28" s="66"/>
      <c r="B28" s="183"/>
      <c r="C28" s="184"/>
      <c r="D28" s="185"/>
      <c r="E28" s="186"/>
      <c r="F28" s="185"/>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row>
    <row r="29" spans="1:38" x14ac:dyDescent="0.25">
      <c r="A29" s="66"/>
      <c r="B29" s="183"/>
      <c r="C29" s="184"/>
      <c r="D29" s="185"/>
      <c r="E29" s="186"/>
      <c r="F29" s="185"/>
      <c r="G29" s="187"/>
      <c r="H29" s="187"/>
      <c r="I29" s="187"/>
      <c r="J29" s="187"/>
      <c r="K29" s="187"/>
      <c r="L29" s="187"/>
      <c r="M29" s="187"/>
      <c r="N29" s="187"/>
      <c r="O29" s="187"/>
      <c r="P29" s="187"/>
      <c r="Q29" s="187"/>
      <c r="R29" s="187"/>
      <c r="S29" s="187"/>
      <c r="T29" s="187"/>
      <c r="U29" s="187"/>
      <c r="V29" s="187"/>
      <c r="W29" s="187"/>
      <c r="X29" s="187"/>
      <c r="Y29" s="187"/>
      <c r="Z29" s="187"/>
      <c r="AA29" s="187"/>
      <c r="AB29" s="187"/>
      <c r="AC29" s="187"/>
      <c r="AD29" s="187"/>
      <c r="AE29" s="187"/>
      <c r="AF29" s="187"/>
      <c r="AG29" s="187"/>
      <c r="AH29" s="187"/>
      <c r="AI29" s="187"/>
      <c r="AJ29" s="187"/>
      <c r="AK29" s="187"/>
      <c r="AL29" s="187"/>
    </row>
    <row r="30" spans="1:38" x14ac:dyDescent="0.25">
      <c r="A30" s="66"/>
      <c r="B30" s="183"/>
      <c r="C30" s="184"/>
      <c r="D30" s="185"/>
      <c r="E30" s="186"/>
      <c r="F30" s="185"/>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row>
    <row r="31" spans="1:38" x14ac:dyDescent="0.25">
      <c r="A31" s="66"/>
      <c r="B31" s="183"/>
      <c r="C31" s="184"/>
      <c r="D31" s="185"/>
      <c r="E31" s="186"/>
      <c r="F31" s="185"/>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7"/>
      <c r="AI31" s="187"/>
      <c r="AJ31" s="187"/>
      <c r="AK31" s="187"/>
      <c r="AL31" s="187"/>
    </row>
    <row r="32" spans="1:38" x14ac:dyDescent="0.25">
      <c r="A32" s="66"/>
      <c r="B32" s="183"/>
      <c r="C32" s="184"/>
      <c r="D32" s="185"/>
      <c r="E32" s="186"/>
      <c r="F32" s="185"/>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c r="AG32" s="187"/>
      <c r="AH32" s="187"/>
      <c r="AI32" s="187"/>
      <c r="AJ32" s="187"/>
      <c r="AK32" s="187"/>
      <c r="AL32" s="187"/>
    </row>
    <row r="33" spans="1:38" x14ac:dyDescent="0.25">
      <c r="A33" s="66"/>
      <c r="B33" s="183"/>
      <c r="C33" s="184"/>
      <c r="D33" s="185"/>
      <c r="E33" s="186"/>
      <c r="F33" s="185"/>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c r="AG33" s="187"/>
      <c r="AH33" s="187"/>
      <c r="AI33" s="187"/>
      <c r="AJ33" s="187"/>
      <c r="AK33" s="187"/>
      <c r="AL33" s="187"/>
    </row>
    <row r="34" spans="1:38" x14ac:dyDescent="0.25">
      <c r="A34" s="66"/>
      <c r="B34" s="183"/>
      <c r="C34" s="184"/>
      <c r="D34" s="185"/>
      <c r="E34" s="186"/>
      <c r="F34" s="185"/>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row>
    <row r="35" spans="1:38" x14ac:dyDescent="0.25">
      <c r="A35" s="66"/>
      <c r="B35" s="183"/>
      <c r="C35" s="184"/>
      <c r="D35" s="185"/>
      <c r="E35" s="186"/>
      <c r="F35" s="185"/>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row>
    <row r="36" spans="1:38" x14ac:dyDescent="0.25">
      <c r="A36" s="66"/>
      <c r="B36" s="183"/>
      <c r="C36" s="184"/>
      <c r="D36" s="185"/>
      <c r="E36" s="186"/>
      <c r="F36" s="185"/>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row>
    <row r="37" spans="1:38" x14ac:dyDescent="0.25">
      <c r="A37" s="66"/>
      <c r="B37" s="183"/>
      <c r="C37" s="184"/>
      <c r="D37" s="185"/>
      <c r="E37" s="186"/>
      <c r="F37" s="185"/>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row>
    <row r="38" spans="1:38" x14ac:dyDescent="0.25">
      <c r="A38" s="66"/>
      <c r="B38" s="183"/>
      <c r="C38" s="184"/>
      <c r="D38" s="185"/>
      <c r="E38" s="186"/>
      <c r="F38" s="185"/>
      <c r="G38" s="187"/>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row>
    <row r="39" spans="1:38" x14ac:dyDescent="0.25">
      <c r="A39" s="66"/>
      <c r="B39" s="66"/>
      <c r="C39" s="38"/>
      <c r="D39" s="39"/>
      <c r="E39" s="37"/>
      <c r="F39" s="39"/>
      <c r="G39" s="40"/>
      <c r="H39" s="40"/>
      <c r="I39" s="40"/>
      <c r="J39" s="40"/>
      <c r="K39" s="40"/>
      <c r="L39" s="62" t="str">
        <f t="shared" si="0"/>
        <v/>
      </c>
      <c r="M39" s="40"/>
      <c r="N39" s="40"/>
      <c r="O39" s="40"/>
      <c r="P39" s="40"/>
      <c r="Q39" s="40"/>
      <c r="R39" s="40"/>
      <c r="S39" s="40"/>
      <c r="T39" s="62" t="str">
        <f t="shared" si="1"/>
        <v/>
      </c>
      <c r="U39" s="40"/>
      <c r="V39" s="40"/>
      <c r="W39" s="40"/>
      <c r="X39" s="40"/>
      <c r="Y39" s="40"/>
      <c r="Z39" s="40"/>
      <c r="AA39" s="40"/>
      <c r="AB39" s="62" t="str">
        <f t="shared" si="2"/>
        <v/>
      </c>
      <c r="AC39" s="40"/>
      <c r="AD39" s="40"/>
      <c r="AE39" s="40"/>
      <c r="AF39" s="40"/>
      <c r="AG39" s="40"/>
      <c r="AH39" s="40"/>
      <c r="AI39" s="40"/>
      <c r="AJ39" s="62" t="str">
        <f t="shared" si="3"/>
        <v/>
      </c>
      <c r="AK39" s="40"/>
      <c r="AL39" s="62" t="str">
        <f t="shared" si="4"/>
        <v/>
      </c>
    </row>
    <row r="40" spans="1:38" hidden="1" x14ac:dyDescent="0.25">
      <c r="A40" s="66"/>
      <c r="B40" s="66"/>
      <c r="C40" s="38"/>
      <c r="D40" s="39"/>
      <c r="E40" s="37"/>
      <c r="F40" s="39"/>
      <c r="G40" s="40"/>
      <c r="H40" s="40"/>
      <c r="I40" s="40"/>
      <c r="J40" s="40"/>
      <c r="K40" s="40"/>
      <c r="L40" s="62" t="str">
        <f t="shared" si="0"/>
        <v/>
      </c>
      <c r="M40" s="40"/>
      <c r="N40" s="40"/>
      <c r="O40" s="40"/>
      <c r="P40" s="40"/>
      <c r="Q40" s="40"/>
      <c r="R40" s="40"/>
      <c r="S40" s="40"/>
      <c r="T40" s="62" t="str">
        <f t="shared" si="1"/>
        <v/>
      </c>
      <c r="U40" s="40"/>
      <c r="V40" s="40"/>
      <c r="W40" s="40"/>
      <c r="X40" s="40"/>
      <c r="Y40" s="40"/>
      <c r="Z40" s="40"/>
      <c r="AA40" s="40"/>
      <c r="AB40" s="62" t="str">
        <f t="shared" si="2"/>
        <v/>
      </c>
      <c r="AC40" s="40"/>
      <c r="AD40" s="40"/>
      <c r="AE40" s="40"/>
      <c r="AF40" s="40"/>
      <c r="AG40" s="40"/>
      <c r="AH40" s="40"/>
      <c r="AI40" s="40"/>
      <c r="AJ40" s="62" t="str">
        <f t="shared" si="3"/>
        <v/>
      </c>
      <c r="AK40" s="40"/>
      <c r="AL40" s="62" t="str">
        <f t="shared" si="4"/>
        <v/>
      </c>
    </row>
    <row r="41" spans="1:38" hidden="1" x14ac:dyDescent="0.25">
      <c r="A41" s="66"/>
      <c r="B41" s="66"/>
      <c r="C41" s="38"/>
      <c r="D41" s="39"/>
      <c r="E41" s="37"/>
      <c r="F41" s="39"/>
      <c r="G41" s="40"/>
      <c r="H41" s="40"/>
      <c r="I41" s="40"/>
      <c r="J41" s="40"/>
      <c r="K41" s="40"/>
      <c r="L41" s="62" t="str">
        <f t="shared" si="0"/>
        <v/>
      </c>
      <c r="M41" s="40"/>
      <c r="N41" s="40"/>
      <c r="O41" s="40"/>
      <c r="P41" s="40"/>
      <c r="Q41" s="40"/>
      <c r="R41" s="40"/>
      <c r="S41" s="40"/>
      <c r="T41" s="62" t="str">
        <f t="shared" si="1"/>
        <v/>
      </c>
      <c r="U41" s="40"/>
      <c r="V41" s="40"/>
      <c r="W41" s="40"/>
      <c r="X41" s="40"/>
      <c r="Y41" s="40"/>
      <c r="Z41" s="40"/>
      <c r="AA41" s="40"/>
      <c r="AB41" s="62" t="str">
        <f t="shared" si="2"/>
        <v/>
      </c>
      <c r="AC41" s="40"/>
      <c r="AD41" s="40"/>
      <c r="AE41" s="40"/>
      <c r="AF41" s="40"/>
      <c r="AG41" s="40"/>
      <c r="AH41" s="40"/>
      <c r="AI41" s="40"/>
      <c r="AJ41" s="62" t="str">
        <f t="shared" si="3"/>
        <v/>
      </c>
      <c r="AK41" s="40"/>
      <c r="AL41" s="62" t="str">
        <f t="shared" si="4"/>
        <v/>
      </c>
    </row>
    <row r="42" spans="1:38" hidden="1" x14ac:dyDescent="0.25">
      <c r="A42" s="66"/>
      <c r="B42" s="66"/>
      <c r="C42" s="38"/>
      <c r="D42" s="39"/>
      <c r="E42" s="37"/>
      <c r="F42" s="39"/>
      <c r="G42" s="40"/>
      <c r="H42" s="40"/>
      <c r="I42" s="40"/>
      <c r="J42" s="40"/>
      <c r="K42" s="40"/>
      <c r="L42" s="62" t="str">
        <f t="shared" si="0"/>
        <v/>
      </c>
      <c r="M42" s="40"/>
      <c r="N42" s="40"/>
      <c r="O42" s="40"/>
      <c r="P42" s="40"/>
      <c r="Q42" s="40"/>
      <c r="R42" s="40"/>
      <c r="S42" s="40"/>
      <c r="T42" s="62" t="str">
        <f t="shared" si="1"/>
        <v/>
      </c>
      <c r="U42" s="40"/>
      <c r="V42" s="40"/>
      <c r="W42" s="40"/>
      <c r="X42" s="40"/>
      <c r="Y42" s="40"/>
      <c r="Z42" s="40"/>
      <c r="AA42" s="40"/>
      <c r="AB42" s="62" t="str">
        <f t="shared" si="2"/>
        <v/>
      </c>
      <c r="AC42" s="40"/>
      <c r="AD42" s="40"/>
      <c r="AE42" s="40"/>
      <c r="AF42" s="40"/>
      <c r="AG42" s="40"/>
      <c r="AH42" s="40"/>
      <c r="AI42" s="40"/>
      <c r="AJ42" s="62" t="str">
        <f t="shared" si="3"/>
        <v/>
      </c>
      <c r="AK42" s="40"/>
      <c r="AL42" s="62" t="str">
        <f t="shared" si="4"/>
        <v/>
      </c>
    </row>
    <row r="43" spans="1:38" hidden="1" x14ac:dyDescent="0.25">
      <c r="A43" s="66"/>
      <c r="B43" s="66"/>
      <c r="C43" s="38"/>
      <c r="D43" s="39"/>
      <c r="E43" s="37"/>
      <c r="F43" s="39"/>
      <c r="G43" s="40"/>
      <c r="H43" s="40"/>
      <c r="I43" s="40"/>
      <c r="J43" s="40"/>
      <c r="K43" s="40"/>
      <c r="L43" s="62" t="str">
        <f t="shared" si="0"/>
        <v/>
      </c>
      <c r="M43" s="40"/>
      <c r="N43" s="40"/>
      <c r="O43" s="40"/>
      <c r="P43" s="40"/>
      <c r="Q43" s="40"/>
      <c r="R43" s="40"/>
      <c r="S43" s="40"/>
      <c r="T43" s="62" t="str">
        <f t="shared" si="1"/>
        <v/>
      </c>
      <c r="U43" s="40"/>
      <c r="V43" s="40"/>
      <c r="W43" s="40"/>
      <c r="X43" s="40"/>
      <c r="Y43" s="40"/>
      <c r="Z43" s="40"/>
      <c r="AA43" s="40"/>
      <c r="AB43" s="62" t="str">
        <f t="shared" si="2"/>
        <v/>
      </c>
      <c r="AC43" s="40"/>
      <c r="AD43" s="40"/>
      <c r="AE43" s="40"/>
      <c r="AF43" s="40"/>
      <c r="AG43" s="40"/>
      <c r="AH43" s="40"/>
      <c r="AI43" s="40"/>
      <c r="AJ43" s="62" t="str">
        <f t="shared" si="3"/>
        <v/>
      </c>
      <c r="AK43" s="40"/>
      <c r="AL43" s="62" t="str">
        <f t="shared" si="4"/>
        <v/>
      </c>
    </row>
    <row r="44" spans="1:38" hidden="1" x14ac:dyDescent="0.25">
      <c r="A44" s="66"/>
      <c r="B44" s="66"/>
      <c r="C44" s="38"/>
      <c r="D44" s="39"/>
      <c r="E44" s="37"/>
      <c r="F44" s="39"/>
      <c r="G44" s="40"/>
      <c r="H44" s="40"/>
      <c r="I44" s="40"/>
      <c r="J44" s="40"/>
      <c r="K44" s="40"/>
      <c r="L44" s="62" t="str">
        <f t="shared" si="0"/>
        <v/>
      </c>
      <c r="M44" s="40"/>
      <c r="N44" s="40"/>
      <c r="O44" s="40"/>
      <c r="P44" s="40"/>
      <c r="Q44" s="40"/>
      <c r="R44" s="40"/>
      <c r="S44" s="40"/>
      <c r="T44" s="62" t="str">
        <f t="shared" si="1"/>
        <v/>
      </c>
      <c r="U44" s="40"/>
      <c r="V44" s="40"/>
      <c r="W44" s="40"/>
      <c r="X44" s="40"/>
      <c r="Y44" s="40"/>
      <c r="Z44" s="40"/>
      <c r="AA44" s="40"/>
      <c r="AB44" s="62" t="str">
        <f t="shared" si="2"/>
        <v/>
      </c>
      <c r="AC44" s="40"/>
      <c r="AD44" s="40"/>
      <c r="AE44" s="40"/>
      <c r="AF44" s="40"/>
      <c r="AG44" s="40"/>
      <c r="AH44" s="40"/>
      <c r="AI44" s="40"/>
      <c r="AJ44" s="62" t="str">
        <f t="shared" si="3"/>
        <v/>
      </c>
      <c r="AK44" s="40"/>
      <c r="AL44" s="62" t="str">
        <f t="shared" si="4"/>
        <v/>
      </c>
    </row>
    <row r="45" spans="1:38" hidden="1" x14ac:dyDescent="0.25">
      <c r="A45" s="66"/>
      <c r="B45" s="66"/>
      <c r="C45" s="38"/>
      <c r="D45" s="39"/>
      <c r="E45" s="37"/>
      <c r="F45" s="39"/>
      <c r="G45" s="40"/>
      <c r="H45" s="40"/>
      <c r="I45" s="40"/>
      <c r="J45" s="40"/>
      <c r="K45" s="40"/>
      <c r="L45" s="62" t="str">
        <f t="shared" si="0"/>
        <v/>
      </c>
      <c r="M45" s="40"/>
      <c r="N45" s="40"/>
      <c r="O45" s="40"/>
      <c r="P45" s="40"/>
      <c r="Q45" s="40"/>
      <c r="R45" s="40"/>
      <c r="S45" s="40"/>
      <c r="T45" s="62" t="str">
        <f t="shared" si="1"/>
        <v/>
      </c>
      <c r="U45" s="40"/>
      <c r="V45" s="40"/>
      <c r="W45" s="40"/>
      <c r="X45" s="40"/>
      <c r="Y45" s="40"/>
      <c r="Z45" s="40"/>
      <c r="AA45" s="40"/>
      <c r="AB45" s="62" t="str">
        <f t="shared" si="2"/>
        <v/>
      </c>
      <c r="AC45" s="40"/>
      <c r="AD45" s="40"/>
      <c r="AE45" s="40"/>
      <c r="AF45" s="40"/>
      <c r="AG45" s="40"/>
      <c r="AH45" s="40"/>
      <c r="AI45" s="40"/>
      <c r="AJ45" s="62" t="str">
        <f t="shared" si="3"/>
        <v/>
      </c>
      <c r="AK45" s="40"/>
      <c r="AL45" s="62" t="str">
        <f t="shared" si="4"/>
        <v/>
      </c>
    </row>
    <row r="46" spans="1:38" hidden="1" x14ac:dyDescent="0.25">
      <c r="A46" s="66"/>
      <c r="B46" s="66"/>
      <c r="C46" s="38"/>
      <c r="D46" s="39"/>
      <c r="E46" s="37"/>
      <c r="F46" s="39"/>
      <c r="G46" s="40"/>
      <c r="H46" s="40"/>
      <c r="I46" s="40"/>
      <c r="J46" s="40"/>
      <c r="K46" s="40"/>
      <c r="L46" s="62" t="str">
        <f t="shared" si="0"/>
        <v/>
      </c>
      <c r="M46" s="40"/>
      <c r="N46" s="40"/>
      <c r="O46" s="40"/>
      <c r="P46" s="40"/>
      <c r="Q46" s="40"/>
      <c r="R46" s="40"/>
      <c r="S46" s="40"/>
      <c r="T46" s="62" t="str">
        <f t="shared" si="1"/>
        <v/>
      </c>
      <c r="U46" s="40"/>
      <c r="V46" s="40"/>
      <c r="W46" s="40"/>
      <c r="X46" s="40"/>
      <c r="Y46" s="40"/>
      <c r="Z46" s="40"/>
      <c r="AA46" s="40"/>
      <c r="AB46" s="62" t="str">
        <f t="shared" si="2"/>
        <v/>
      </c>
      <c r="AC46" s="40"/>
      <c r="AD46" s="40"/>
      <c r="AE46" s="40"/>
      <c r="AF46" s="40"/>
      <c r="AG46" s="40"/>
      <c r="AH46" s="40"/>
      <c r="AI46" s="40"/>
      <c r="AJ46" s="62" t="str">
        <f t="shared" si="3"/>
        <v/>
      </c>
      <c r="AK46" s="40"/>
      <c r="AL46" s="62" t="str">
        <f t="shared" si="4"/>
        <v/>
      </c>
    </row>
    <row r="47" spans="1:38" hidden="1" x14ac:dyDescent="0.25">
      <c r="A47" s="66"/>
      <c r="B47" s="66"/>
      <c r="C47" s="38"/>
      <c r="D47" s="39"/>
      <c r="E47" s="37"/>
      <c r="F47" s="39"/>
      <c r="G47" s="40"/>
      <c r="H47" s="40"/>
      <c r="I47" s="40"/>
      <c r="J47" s="40"/>
      <c r="K47" s="40"/>
      <c r="L47" s="62" t="str">
        <f t="shared" si="0"/>
        <v/>
      </c>
      <c r="M47" s="40"/>
      <c r="N47" s="40"/>
      <c r="O47" s="40"/>
      <c r="P47" s="40"/>
      <c r="Q47" s="40"/>
      <c r="R47" s="40"/>
      <c r="S47" s="40"/>
      <c r="T47" s="62" t="str">
        <f t="shared" si="1"/>
        <v/>
      </c>
      <c r="U47" s="40"/>
      <c r="V47" s="40"/>
      <c r="W47" s="40"/>
      <c r="X47" s="40"/>
      <c r="Y47" s="40"/>
      <c r="Z47" s="40"/>
      <c r="AA47" s="40"/>
      <c r="AB47" s="62" t="str">
        <f t="shared" si="2"/>
        <v/>
      </c>
      <c r="AC47" s="40"/>
      <c r="AD47" s="40"/>
      <c r="AE47" s="40"/>
      <c r="AF47" s="40"/>
      <c r="AG47" s="40"/>
      <c r="AH47" s="40"/>
      <c r="AI47" s="40"/>
      <c r="AJ47" s="62" t="str">
        <f t="shared" si="3"/>
        <v/>
      </c>
      <c r="AK47" s="40"/>
      <c r="AL47" s="62" t="str">
        <f t="shared" si="4"/>
        <v/>
      </c>
    </row>
    <row r="48" spans="1:38" hidden="1" x14ac:dyDescent="0.25">
      <c r="A48" s="66"/>
      <c r="B48" s="66"/>
      <c r="C48" s="38"/>
      <c r="D48" s="39"/>
      <c r="E48" s="37"/>
      <c r="F48" s="39"/>
      <c r="G48" s="40"/>
      <c r="H48" s="40"/>
      <c r="I48" s="40"/>
      <c r="J48" s="40"/>
      <c r="K48" s="40"/>
      <c r="L48" s="62" t="str">
        <f t="shared" si="0"/>
        <v/>
      </c>
      <c r="M48" s="40"/>
      <c r="N48" s="40"/>
      <c r="O48" s="40"/>
      <c r="P48" s="40"/>
      <c r="Q48" s="40"/>
      <c r="R48" s="40"/>
      <c r="S48" s="40"/>
      <c r="T48" s="62" t="str">
        <f t="shared" si="1"/>
        <v/>
      </c>
      <c r="U48" s="40"/>
      <c r="V48" s="40"/>
      <c r="W48" s="40"/>
      <c r="X48" s="40"/>
      <c r="Y48" s="40"/>
      <c r="Z48" s="40"/>
      <c r="AA48" s="40"/>
      <c r="AB48" s="62" t="str">
        <f t="shared" si="2"/>
        <v/>
      </c>
      <c r="AC48" s="40"/>
      <c r="AD48" s="40"/>
      <c r="AE48" s="40"/>
      <c r="AF48" s="40"/>
      <c r="AG48" s="40"/>
      <c r="AH48" s="40"/>
      <c r="AI48" s="40"/>
      <c r="AJ48" s="62" t="str">
        <f t="shared" si="3"/>
        <v/>
      </c>
      <c r="AK48" s="40"/>
      <c r="AL48" s="62" t="str">
        <f t="shared" si="4"/>
        <v/>
      </c>
    </row>
    <row r="49" spans="1:38" hidden="1" x14ac:dyDescent="0.25">
      <c r="A49" s="66"/>
      <c r="B49" s="66"/>
      <c r="C49" s="38"/>
      <c r="D49" s="39"/>
      <c r="E49" s="37"/>
      <c r="F49" s="39"/>
      <c r="G49" s="40"/>
      <c r="H49" s="40"/>
      <c r="I49" s="40"/>
      <c r="J49" s="40"/>
      <c r="K49" s="40"/>
      <c r="L49" s="62" t="str">
        <f t="shared" si="0"/>
        <v/>
      </c>
      <c r="M49" s="40"/>
      <c r="N49" s="40"/>
      <c r="O49" s="40"/>
      <c r="P49" s="40"/>
      <c r="Q49" s="40"/>
      <c r="R49" s="40"/>
      <c r="S49" s="40"/>
      <c r="T49" s="62" t="str">
        <f t="shared" si="1"/>
        <v/>
      </c>
      <c r="U49" s="40"/>
      <c r="V49" s="40"/>
      <c r="W49" s="40"/>
      <c r="X49" s="40"/>
      <c r="Y49" s="40"/>
      <c r="Z49" s="40"/>
      <c r="AA49" s="40"/>
      <c r="AB49" s="62" t="str">
        <f t="shared" si="2"/>
        <v/>
      </c>
      <c r="AC49" s="40"/>
      <c r="AD49" s="40"/>
      <c r="AE49" s="40"/>
      <c r="AF49" s="40"/>
      <c r="AG49" s="40"/>
      <c r="AH49" s="40"/>
      <c r="AI49" s="40"/>
      <c r="AJ49" s="62" t="str">
        <f t="shared" si="3"/>
        <v/>
      </c>
      <c r="AK49" s="40"/>
      <c r="AL49" s="62" t="str">
        <f t="shared" si="4"/>
        <v/>
      </c>
    </row>
    <row r="50" spans="1:38" hidden="1" x14ac:dyDescent="0.25">
      <c r="A50" s="66"/>
      <c r="B50" s="66"/>
      <c r="C50" s="38"/>
      <c r="D50" s="39"/>
      <c r="E50" s="37"/>
      <c r="F50" s="39"/>
      <c r="G50" s="40"/>
      <c r="H50" s="40"/>
      <c r="I50" s="40"/>
      <c r="J50" s="40"/>
      <c r="K50" s="40"/>
      <c r="L50" s="62" t="str">
        <f t="shared" si="0"/>
        <v/>
      </c>
      <c r="M50" s="40"/>
      <c r="N50" s="40"/>
      <c r="O50" s="40"/>
      <c r="P50" s="40"/>
      <c r="Q50" s="40"/>
      <c r="R50" s="40"/>
      <c r="S50" s="40"/>
      <c r="T50" s="62" t="str">
        <f t="shared" si="1"/>
        <v/>
      </c>
      <c r="U50" s="40"/>
      <c r="V50" s="40"/>
      <c r="W50" s="40"/>
      <c r="X50" s="40"/>
      <c r="Y50" s="40"/>
      <c r="Z50" s="40"/>
      <c r="AA50" s="40"/>
      <c r="AB50" s="62" t="str">
        <f t="shared" si="2"/>
        <v/>
      </c>
      <c r="AC50" s="40"/>
      <c r="AD50" s="40"/>
      <c r="AE50" s="40"/>
      <c r="AF50" s="40"/>
      <c r="AG50" s="40"/>
      <c r="AH50" s="40"/>
      <c r="AI50" s="40"/>
      <c r="AJ50" s="62" t="str">
        <f t="shared" si="3"/>
        <v/>
      </c>
      <c r="AK50" s="40"/>
      <c r="AL50" s="62" t="str">
        <f t="shared" si="4"/>
        <v/>
      </c>
    </row>
    <row r="51" spans="1:38" hidden="1" x14ac:dyDescent="0.25">
      <c r="A51" s="66"/>
      <c r="B51" s="66"/>
      <c r="C51" s="38"/>
      <c r="D51" s="39"/>
      <c r="E51" s="37"/>
      <c r="F51" s="39"/>
      <c r="G51" s="40"/>
      <c r="H51" s="40"/>
      <c r="I51" s="40"/>
      <c r="J51" s="40"/>
      <c r="K51" s="40"/>
      <c r="L51" s="62" t="str">
        <f t="shared" si="0"/>
        <v/>
      </c>
      <c r="M51" s="40"/>
      <c r="N51" s="40"/>
      <c r="O51" s="40"/>
      <c r="P51" s="40"/>
      <c r="Q51" s="40"/>
      <c r="R51" s="40"/>
      <c r="S51" s="40"/>
      <c r="T51" s="62" t="str">
        <f t="shared" si="1"/>
        <v/>
      </c>
      <c r="U51" s="40"/>
      <c r="V51" s="40"/>
      <c r="W51" s="40"/>
      <c r="X51" s="40"/>
      <c r="Y51" s="40"/>
      <c r="Z51" s="40"/>
      <c r="AA51" s="40"/>
      <c r="AB51" s="62" t="str">
        <f t="shared" si="2"/>
        <v/>
      </c>
      <c r="AC51" s="40"/>
      <c r="AD51" s="40"/>
      <c r="AE51" s="40"/>
      <c r="AF51" s="40"/>
      <c r="AG51" s="40"/>
      <c r="AH51" s="40"/>
      <c r="AI51" s="40"/>
      <c r="AJ51" s="62" t="str">
        <f t="shared" si="3"/>
        <v/>
      </c>
      <c r="AK51" s="40"/>
      <c r="AL51" s="62" t="str">
        <f t="shared" si="4"/>
        <v/>
      </c>
    </row>
    <row r="52" spans="1:38" hidden="1" x14ac:dyDescent="0.25">
      <c r="A52" s="66"/>
      <c r="B52" s="66"/>
      <c r="C52" s="38"/>
      <c r="D52" s="39"/>
      <c r="E52" s="37"/>
      <c r="F52" s="39"/>
      <c r="G52" s="40"/>
      <c r="H52" s="40"/>
      <c r="I52" s="40"/>
      <c r="J52" s="40"/>
      <c r="K52" s="40"/>
      <c r="L52" s="62" t="str">
        <f t="shared" si="0"/>
        <v/>
      </c>
      <c r="M52" s="40"/>
      <c r="N52" s="40"/>
      <c r="O52" s="40"/>
      <c r="P52" s="40"/>
      <c r="Q52" s="40"/>
      <c r="R52" s="40"/>
      <c r="S52" s="40"/>
      <c r="T52" s="62" t="str">
        <f t="shared" si="1"/>
        <v/>
      </c>
      <c r="U52" s="40"/>
      <c r="V52" s="40"/>
      <c r="W52" s="40"/>
      <c r="X52" s="40"/>
      <c r="Y52" s="40"/>
      <c r="Z52" s="40"/>
      <c r="AA52" s="40"/>
      <c r="AB52" s="62" t="str">
        <f t="shared" si="2"/>
        <v/>
      </c>
      <c r="AC52" s="40"/>
      <c r="AD52" s="40"/>
      <c r="AE52" s="40"/>
      <c r="AF52" s="40"/>
      <c r="AG52" s="40"/>
      <c r="AH52" s="40"/>
      <c r="AI52" s="40"/>
      <c r="AJ52" s="62" t="str">
        <f t="shared" si="3"/>
        <v/>
      </c>
      <c r="AK52" s="40"/>
      <c r="AL52" s="62" t="str">
        <f t="shared" si="4"/>
        <v/>
      </c>
    </row>
    <row r="53" spans="1:38" hidden="1" x14ac:dyDescent="0.25">
      <c r="A53" s="66"/>
      <c r="B53" s="66"/>
      <c r="C53" s="38"/>
      <c r="D53" s="39"/>
      <c r="E53" s="37"/>
      <c r="F53" s="39"/>
      <c r="G53" s="40"/>
      <c r="H53" s="40"/>
      <c r="I53" s="40"/>
      <c r="J53" s="40"/>
      <c r="K53" s="40"/>
      <c r="L53" s="62" t="str">
        <f t="shared" si="0"/>
        <v/>
      </c>
      <c r="M53" s="40"/>
      <c r="N53" s="40"/>
      <c r="O53" s="40"/>
      <c r="P53" s="40"/>
      <c r="Q53" s="40"/>
      <c r="R53" s="40"/>
      <c r="S53" s="40"/>
      <c r="T53" s="62" t="str">
        <f t="shared" si="1"/>
        <v/>
      </c>
      <c r="U53" s="40"/>
      <c r="V53" s="40"/>
      <c r="W53" s="40"/>
      <c r="X53" s="40"/>
      <c r="Y53" s="40"/>
      <c r="Z53" s="40"/>
      <c r="AA53" s="40"/>
      <c r="AB53" s="62" t="str">
        <f t="shared" si="2"/>
        <v/>
      </c>
      <c r="AC53" s="40"/>
      <c r="AD53" s="40"/>
      <c r="AE53" s="40"/>
      <c r="AF53" s="40"/>
      <c r="AG53" s="40"/>
      <c r="AH53" s="40"/>
      <c r="AI53" s="40"/>
      <c r="AJ53" s="62" t="str">
        <f t="shared" si="3"/>
        <v/>
      </c>
      <c r="AK53" s="40"/>
      <c r="AL53" s="62" t="str">
        <f t="shared" si="4"/>
        <v/>
      </c>
    </row>
    <row r="54" spans="1:38" hidden="1" x14ac:dyDescent="0.25">
      <c r="A54" s="66"/>
      <c r="B54" s="66"/>
      <c r="C54" s="38"/>
      <c r="D54" s="39"/>
      <c r="E54" s="37"/>
      <c r="F54" s="39"/>
      <c r="G54" s="40"/>
      <c r="H54" s="40"/>
      <c r="I54" s="40"/>
      <c r="J54" s="40"/>
      <c r="K54" s="40"/>
      <c r="L54" s="62" t="str">
        <f t="shared" si="0"/>
        <v/>
      </c>
      <c r="M54" s="40"/>
      <c r="N54" s="40"/>
      <c r="O54" s="40"/>
      <c r="P54" s="40"/>
      <c r="Q54" s="40"/>
      <c r="R54" s="40"/>
      <c r="S54" s="40"/>
      <c r="T54" s="62" t="str">
        <f t="shared" si="1"/>
        <v/>
      </c>
      <c r="U54" s="40"/>
      <c r="V54" s="40"/>
      <c r="W54" s="40"/>
      <c r="X54" s="40"/>
      <c r="Y54" s="40"/>
      <c r="Z54" s="40"/>
      <c r="AA54" s="40"/>
      <c r="AB54" s="62" t="str">
        <f t="shared" si="2"/>
        <v/>
      </c>
      <c r="AC54" s="40"/>
      <c r="AD54" s="40"/>
      <c r="AE54" s="40"/>
      <c r="AF54" s="40"/>
      <c r="AG54" s="40"/>
      <c r="AH54" s="40"/>
      <c r="AI54" s="40"/>
      <c r="AJ54" s="62" t="str">
        <f t="shared" si="3"/>
        <v/>
      </c>
      <c r="AK54" s="40"/>
      <c r="AL54" s="62" t="str">
        <f t="shared" si="4"/>
        <v/>
      </c>
    </row>
    <row r="55" spans="1:38" hidden="1" x14ac:dyDescent="0.25">
      <c r="A55" s="66"/>
      <c r="B55" s="66"/>
      <c r="C55" s="38"/>
      <c r="D55" s="39"/>
      <c r="E55" s="37"/>
      <c r="F55" s="39"/>
      <c r="G55" s="40"/>
      <c r="H55" s="40"/>
      <c r="I55" s="40"/>
      <c r="J55" s="40"/>
      <c r="K55" s="40"/>
      <c r="L55" s="62" t="str">
        <f t="shared" si="0"/>
        <v/>
      </c>
      <c r="M55" s="40"/>
      <c r="N55" s="40"/>
      <c r="O55" s="40"/>
      <c r="P55" s="40"/>
      <c r="Q55" s="40"/>
      <c r="R55" s="40"/>
      <c r="S55" s="40"/>
      <c r="T55" s="62" t="str">
        <f t="shared" si="1"/>
        <v/>
      </c>
      <c r="U55" s="40"/>
      <c r="V55" s="40"/>
      <c r="W55" s="40"/>
      <c r="X55" s="40"/>
      <c r="Y55" s="40"/>
      <c r="Z55" s="40"/>
      <c r="AA55" s="40"/>
      <c r="AB55" s="62" t="str">
        <f t="shared" si="2"/>
        <v/>
      </c>
      <c r="AC55" s="40"/>
      <c r="AD55" s="40"/>
      <c r="AE55" s="40"/>
      <c r="AF55" s="40"/>
      <c r="AG55" s="40"/>
      <c r="AH55" s="40"/>
      <c r="AI55" s="40"/>
      <c r="AJ55" s="62" t="str">
        <f t="shared" si="3"/>
        <v/>
      </c>
      <c r="AK55" s="40"/>
      <c r="AL55" s="62" t="str">
        <f t="shared" si="4"/>
        <v/>
      </c>
    </row>
    <row r="56" spans="1:38" hidden="1" x14ac:dyDescent="0.25">
      <c r="A56" s="66"/>
      <c r="B56" s="66"/>
      <c r="C56" s="38"/>
      <c r="D56" s="39"/>
      <c r="E56" s="37"/>
      <c r="F56" s="39"/>
      <c r="G56" s="40"/>
      <c r="H56" s="40"/>
      <c r="I56" s="40"/>
      <c r="J56" s="40"/>
      <c r="K56" s="40"/>
      <c r="L56" s="62" t="str">
        <f t="shared" si="0"/>
        <v/>
      </c>
      <c r="M56" s="40"/>
      <c r="N56" s="40"/>
      <c r="O56" s="40"/>
      <c r="P56" s="40"/>
      <c r="Q56" s="40"/>
      <c r="R56" s="40"/>
      <c r="S56" s="40"/>
      <c r="T56" s="62" t="str">
        <f t="shared" si="1"/>
        <v/>
      </c>
      <c r="U56" s="40"/>
      <c r="V56" s="40"/>
      <c r="W56" s="40"/>
      <c r="X56" s="40"/>
      <c r="Y56" s="40"/>
      <c r="Z56" s="40"/>
      <c r="AA56" s="40"/>
      <c r="AB56" s="62" t="str">
        <f t="shared" si="2"/>
        <v/>
      </c>
      <c r="AC56" s="40"/>
      <c r="AD56" s="40"/>
      <c r="AE56" s="40"/>
      <c r="AF56" s="40"/>
      <c r="AG56" s="40"/>
      <c r="AH56" s="40"/>
      <c r="AI56" s="40"/>
      <c r="AJ56" s="62" t="str">
        <f t="shared" si="3"/>
        <v/>
      </c>
      <c r="AK56" s="40"/>
      <c r="AL56" s="62" t="str">
        <f t="shared" si="4"/>
        <v/>
      </c>
    </row>
    <row r="57" spans="1:38" hidden="1" x14ac:dyDescent="0.25">
      <c r="A57" s="66"/>
      <c r="B57" s="66"/>
      <c r="C57" s="38"/>
      <c r="D57" s="39"/>
      <c r="E57" s="37"/>
      <c r="F57" s="39"/>
      <c r="G57" s="40"/>
      <c r="H57" s="40"/>
      <c r="I57" s="40"/>
      <c r="J57" s="40"/>
      <c r="K57" s="40"/>
      <c r="L57" s="62" t="str">
        <f t="shared" si="0"/>
        <v/>
      </c>
      <c r="M57" s="40"/>
      <c r="N57" s="40"/>
      <c r="O57" s="40"/>
      <c r="P57" s="40"/>
      <c r="Q57" s="40"/>
      <c r="R57" s="40"/>
      <c r="S57" s="40"/>
      <c r="T57" s="62" t="str">
        <f t="shared" si="1"/>
        <v/>
      </c>
      <c r="U57" s="40"/>
      <c r="V57" s="40"/>
      <c r="W57" s="40"/>
      <c r="X57" s="40"/>
      <c r="Y57" s="40"/>
      <c r="Z57" s="40"/>
      <c r="AA57" s="40"/>
      <c r="AB57" s="62" t="str">
        <f t="shared" si="2"/>
        <v/>
      </c>
      <c r="AC57" s="40"/>
      <c r="AD57" s="40"/>
      <c r="AE57" s="40"/>
      <c r="AF57" s="40"/>
      <c r="AG57" s="40"/>
      <c r="AH57" s="40"/>
      <c r="AI57" s="40"/>
      <c r="AJ57" s="62" t="str">
        <f t="shared" si="3"/>
        <v/>
      </c>
      <c r="AK57" s="40"/>
      <c r="AL57" s="62" t="str">
        <f t="shared" si="4"/>
        <v/>
      </c>
    </row>
    <row r="58" spans="1:38" hidden="1" x14ac:dyDescent="0.25">
      <c r="A58" s="66"/>
      <c r="B58" s="66"/>
      <c r="C58" s="38"/>
      <c r="D58" s="39"/>
      <c r="E58" s="37"/>
      <c r="F58" s="39"/>
      <c r="G58" s="40"/>
      <c r="H58" s="40"/>
      <c r="I58" s="40"/>
      <c r="J58" s="40"/>
      <c r="K58" s="40"/>
      <c r="L58" s="62" t="str">
        <f t="shared" si="0"/>
        <v/>
      </c>
      <c r="M58" s="40"/>
      <c r="N58" s="40"/>
      <c r="O58" s="40"/>
      <c r="P58" s="40"/>
      <c r="Q58" s="40"/>
      <c r="R58" s="40"/>
      <c r="S58" s="40"/>
      <c r="T58" s="62" t="str">
        <f t="shared" si="1"/>
        <v/>
      </c>
      <c r="U58" s="40"/>
      <c r="V58" s="40"/>
      <c r="W58" s="40"/>
      <c r="X58" s="40"/>
      <c r="Y58" s="40"/>
      <c r="Z58" s="40"/>
      <c r="AA58" s="40"/>
      <c r="AB58" s="62" t="str">
        <f t="shared" si="2"/>
        <v/>
      </c>
      <c r="AC58" s="40"/>
      <c r="AD58" s="40"/>
      <c r="AE58" s="40"/>
      <c r="AF58" s="40"/>
      <c r="AG58" s="40"/>
      <c r="AH58" s="40"/>
      <c r="AI58" s="40"/>
      <c r="AJ58" s="62" t="str">
        <f t="shared" si="3"/>
        <v/>
      </c>
      <c r="AK58" s="40"/>
      <c r="AL58" s="62" t="str">
        <f t="shared" si="4"/>
        <v/>
      </c>
    </row>
    <row r="59" spans="1:38" hidden="1" x14ac:dyDescent="0.25">
      <c r="A59" s="66"/>
      <c r="B59" s="66"/>
      <c r="C59" s="38"/>
      <c r="D59" s="39"/>
      <c r="E59" s="37"/>
      <c r="F59" s="39"/>
      <c r="G59" s="40"/>
      <c r="H59" s="40"/>
      <c r="I59" s="40"/>
      <c r="J59" s="40"/>
      <c r="K59" s="40"/>
      <c r="L59" s="62" t="str">
        <f t="shared" si="0"/>
        <v/>
      </c>
      <c r="M59" s="40"/>
      <c r="N59" s="40"/>
      <c r="O59" s="40"/>
      <c r="P59" s="40"/>
      <c r="Q59" s="40"/>
      <c r="R59" s="40"/>
      <c r="S59" s="40"/>
      <c r="T59" s="62" t="str">
        <f t="shared" si="1"/>
        <v/>
      </c>
      <c r="U59" s="40"/>
      <c r="V59" s="40"/>
      <c r="W59" s="40"/>
      <c r="X59" s="40"/>
      <c r="Y59" s="40"/>
      <c r="Z59" s="40"/>
      <c r="AA59" s="40"/>
      <c r="AB59" s="62" t="str">
        <f t="shared" si="2"/>
        <v/>
      </c>
      <c r="AC59" s="40"/>
      <c r="AD59" s="40"/>
      <c r="AE59" s="40"/>
      <c r="AF59" s="40"/>
      <c r="AG59" s="40"/>
      <c r="AH59" s="40"/>
      <c r="AI59" s="40"/>
      <c r="AJ59" s="62" t="str">
        <f t="shared" si="3"/>
        <v/>
      </c>
      <c r="AK59" s="40"/>
      <c r="AL59" s="62" t="str">
        <f t="shared" si="4"/>
        <v/>
      </c>
    </row>
    <row r="60" spans="1:38" hidden="1" x14ac:dyDescent="0.25">
      <c r="A60" s="66"/>
      <c r="B60" s="66"/>
      <c r="C60" s="38"/>
      <c r="D60" s="39"/>
      <c r="E60" s="37"/>
      <c r="F60" s="39"/>
      <c r="G60" s="40"/>
      <c r="H60" s="40"/>
      <c r="I60" s="40"/>
      <c r="J60" s="40"/>
      <c r="K60" s="40"/>
      <c r="L60" s="62" t="str">
        <f t="shared" si="0"/>
        <v/>
      </c>
      <c r="M60" s="40"/>
      <c r="N60" s="40"/>
      <c r="O60" s="40"/>
      <c r="P60" s="40"/>
      <c r="Q60" s="40"/>
      <c r="R60" s="40"/>
      <c r="S60" s="40"/>
      <c r="T60" s="62" t="str">
        <f t="shared" si="1"/>
        <v/>
      </c>
      <c r="U60" s="40"/>
      <c r="V60" s="40"/>
      <c r="W60" s="40"/>
      <c r="X60" s="40"/>
      <c r="Y60" s="40"/>
      <c r="Z60" s="40"/>
      <c r="AA60" s="40"/>
      <c r="AB60" s="62" t="str">
        <f t="shared" si="2"/>
        <v/>
      </c>
      <c r="AC60" s="40"/>
      <c r="AD60" s="40"/>
      <c r="AE60" s="40"/>
      <c r="AF60" s="40"/>
      <c r="AG60" s="40"/>
      <c r="AH60" s="40"/>
      <c r="AI60" s="40"/>
      <c r="AJ60" s="62" t="str">
        <f t="shared" si="3"/>
        <v/>
      </c>
      <c r="AK60" s="40"/>
      <c r="AL60" s="62" t="str">
        <f t="shared" si="4"/>
        <v/>
      </c>
    </row>
    <row r="61" spans="1:38" hidden="1" x14ac:dyDescent="0.25">
      <c r="A61" s="66"/>
      <c r="B61" s="66"/>
      <c r="C61" s="38"/>
      <c r="D61" s="39"/>
      <c r="E61" s="37"/>
      <c r="F61" s="39"/>
      <c r="G61" s="40"/>
      <c r="H61" s="40"/>
      <c r="I61" s="40"/>
      <c r="J61" s="40"/>
      <c r="K61" s="40"/>
      <c r="L61" s="62" t="str">
        <f t="shared" si="0"/>
        <v/>
      </c>
      <c r="M61" s="40"/>
      <c r="N61" s="40"/>
      <c r="O61" s="40"/>
      <c r="P61" s="40"/>
      <c r="Q61" s="40"/>
      <c r="R61" s="40"/>
      <c r="S61" s="40"/>
      <c r="T61" s="62" t="str">
        <f t="shared" si="1"/>
        <v/>
      </c>
      <c r="U61" s="40"/>
      <c r="V61" s="40"/>
      <c r="W61" s="40"/>
      <c r="X61" s="40"/>
      <c r="Y61" s="40"/>
      <c r="Z61" s="40"/>
      <c r="AA61" s="40"/>
      <c r="AB61" s="62" t="str">
        <f t="shared" si="2"/>
        <v/>
      </c>
      <c r="AC61" s="40"/>
      <c r="AD61" s="40"/>
      <c r="AE61" s="40"/>
      <c r="AF61" s="40"/>
      <c r="AG61" s="40"/>
      <c r="AH61" s="40"/>
      <c r="AI61" s="40"/>
      <c r="AJ61" s="62" t="str">
        <f t="shared" si="3"/>
        <v/>
      </c>
      <c r="AK61" s="40"/>
      <c r="AL61" s="62" t="str">
        <f t="shared" si="4"/>
        <v/>
      </c>
    </row>
    <row r="62" spans="1:38" hidden="1" x14ac:dyDescent="0.25">
      <c r="A62" s="66"/>
      <c r="B62" s="66"/>
      <c r="C62" s="38"/>
      <c r="D62" s="39"/>
      <c r="E62" s="37"/>
      <c r="F62" s="39"/>
      <c r="G62" s="40"/>
      <c r="H62" s="40"/>
      <c r="I62" s="40"/>
      <c r="J62" s="40"/>
      <c r="K62" s="40"/>
      <c r="L62" s="62" t="str">
        <f t="shared" si="0"/>
        <v/>
      </c>
      <c r="M62" s="40"/>
      <c r="N62" s="40"/>
      <c r="O62" s="40"/>
      <c r="P62" s="40"/>
      <c r="Q62" s="40"/>
      <c r="R62" s="40"/>
      <c r="S62" s="40"/>
      <c r="T62" s="62" t="str">
        <f t="shared" si="1"/>
        <v/>
      </c>
      <c r="U62" s="40"/>
      <c r="V62" s="40"/>
      <c r="W62" s="40"/>
      <c r="X62" s="40"/>
      <c r="Y62" s="40"/>
      <c r="Z62" s="40"/>
      <c r="AA62" s="40"/>
      <c r="AB62" s="62" t="str">
        <f t="shared" si="2"/>
        <v/>
      </c>
      <c r="AC62" s="40"/>
      <c r="AD62" s="40"/>
      <c r="AE62" s="40"/>
      <c r="AF62" s="40"/>
      <c r="AG62" s="40"/>
      <c r="AH62" s="40"/>
      <c r="AI62" s="40"/>
      <c r="AJ62" s="62" t="str">
        <f t="shared" si="3"/>
        <v/>
      </c>
      <c r="AK62" s="40"/>
      <c r="AL62" s="62" t="str">
        <f t="shared" si="4"/>
        <v/>
      </c>
    </row>
    <row r="63" spans="1:38" hidden="1" x14ac:dyDescent="0.25">
      <c r="A63" s="66"/>
      <c r="B63" s="66"/>
      <c r="C63" s="38"/>
      <c r="D63" s="39"/>
      <c r="E63" s="37"/>
      <c r="F63" s="39"/>
      <c r="G63" s="40"/>
      <c r="H63" s="40"/>
      <c r="I63" s="40"/>
      <c r="J63" s="40"/>
      <c r="K63" s="40"/>
      <c r="L63" s="62" t="str">
        <f t="shared" si="0"/>
        <v/>
      </c>
      <c r="M63" s="40"/>
      <c r="N63" s="40"/>
      <c r="O63" s="40"/>
      <c r="P63" s="40"/>
      <c r="Q63" s="40"/>
      <c r="R63" s="40"/>
      <c r="S63" s="40"/>
      <c r="T63" s="62" t="str">
        <f t="shared" si="1"/>
        <v/>
      </c>
      <c r="U63" s="40"/>
      <c r="V63" s="40"/>
      <c r="W63" s="40"/>
      <c r="X63" s="40"/>
      <c r="Y63" s="40"/>
      <c r="Z63" s="40"/>
      <c r="AA63" s="40"/>
      <c r="AB63" s="62" t="str">
        <f t="shared" si="2"/>
        <v/>
      </c>
      <c r="AC63" s="40"/>
      <c r="AD63" s="40"/>
      <c r="AE63" s="40"/>
      <c r="AF63" s="40"/>
      <c r="AG63" s="40"/>
      <c r="AH63" s="40"/>
      <c r="AI63" s="40"/>
      <c r="AJ63" s="62" t="str">
        <f t="shared" si="3"/>
        <v/>
      </c>
      <c r="AK63" s="40"/>
      <c r="AL63" s="62" t="str">
        <f t="shared" si="4"/>
        <v/>
      </c>
    </row>
    <row r="64" spans="1:38" hidden="1" x14ac:dyDescent="0.25">
      <c r="A64" s="66"/>
      <c r="B64" s="66"/>
      <c r="C64" s="38"/>
      <c r="D64" s="39"/>
      <c r="E64" s="37"/>
      <c r="F64" s="39"/>
      <c r="G64" s="40"/>
      <c r="H64" s="40"/>
      <c r="I64" s="40"/>
      <c r="J64" s="40"/>
      <c r="K64" s="40"/>
      <c r="L64" s="62" t="str">
        <f t="shared" si="0"/>
        <v/>
      </c>
      <c r="M64" s="40"/>
      <c r="N64" s="40"/>
      <c r="O64" s="40"/>
      <c r="P64" s="40"/>
      <c r="Q64" s="40"/>
      <c r="R64" s="40"/>
      <c r="S64" s="40"/>
      <c r="T64" s="62" t="str">
        <f t="shared" si="1"/>
        <v/>
      </c>
      <c r="U64" s="40"/>
      <c r="V64" s="40"/>
      <c r="W64" s="40"/>
      <c r="X64" s="40"/>
      <c r="Y64" s="40"/>
      <c r="Z64" s="40"/>
      <c r="AA64" s="40"/>
      <c r="AB64" s="62" t="str">
        <f t="shared" si="2"/>
        <v/>
      </c>
      <c r="AC64" s="40"/>
      <c r="AD64" s="40"/>
      <c r="AE64" s="40"/>
      <c r="AF64" s="40"/>
      <c r="AG64" s="40"/>
      <c r="AH64" s="40"/>
      <c r="AI64" s="40"/>
      <c r="AJ64" s="62" t="str">
        <f t="shared" si="3"/>
        <v/>
      </c>
      <c r="AK64" s="40"/>
      <c r="AL64" s="62" t="str">
        <f t="shared" si="4"/>
        <v/>
      </c>
    </row>
    <row r="65" spans="1:38" hidden="1" x14ac:dyDescent="0.25">
      <c r="A65" s="66"/>
      <c r="B65" s="66"/>
      <c r="C65" s="38"/>
      <c r="D65" s="39"/>
      <c r="E65" s="37"/>
      <c r="F65" s="39"/>
      <c r="G65" s="40"/>
      <c r="H65" s="40"/>
      <c r="I65" s="40"/>
      <c r="J65" s="40"/>
      <c r="K65" s="40"/>
      <c r="L65" s="62" t="str">
        <f t="shared" si="0"/>
        <v/>
      </c>
      <c r="M65" s="40"/>
      <c r="N65" s="40"/>
      <c r="O65" s="40"/>
      <c r="P65" s="40"/>
      <c r="Q65" s="40"/>
      <c r="R65" s="40"/>
      <c r="S65" s="40"/>
      <c r="T65" s="62" t="str">
        <f t="shared" si="1"/>
        <v/>
      </c>
      <c r="U65" s="40"/>
      <c r="V65" s="40"/>
      <c r="W65" s="40"/>
      <c r="X65" s="40"/>
      <c r="Y65" s="40"/>
      <c r="Z65" s="40"/>
      <c r="AA65" s="40"/>
      <c r="AB65" s="62" t="str">
        <f t="shared" si="2"/>
        <v/>
      </c>
      <c r="AC65" s="40"/>
      <c r="AD65" s="40"/>
      <c r="AE65" s="40"/>
      <c r="AF65" s="40"/>
      <c r="AG65" s="40"/>
      <c r="AH65" s="40"/>
      <c r="AI65" s="40"/>
      <c r="AJ65" s="62" t="str">
        <f t="shared" si="3"/>
        <v/>
      </c>
      <c r="AK65" s="40"/>
      <c r="AL65" s="62" t="str">
        <f t="shared" si="4"/>
        <v/>
      </c>
    </row>
    <row r="66" spans="1:38" hidden="1" x14ac:dyDescent="0.25">
      <c r="A66" s="66"/>
      <c r="B66" s="66"/>
      <c r="C66" s="38"/>
      <c r="D66" s="39"/>
      <c r="E66" s="37"/>
      <c r="F66" s="39"/>
      <c r="G66" s="40"/>
      <c r="H66" s="40"/>
      <c r="I66" s="40"/>
      <c r="J66" s="40"/>
      <c r="K66" s="40"/>
      <c r="L66" s="62" t="str">
        <f t="shared" ref="L66:L81" si="5">IF($A66 = "", "", SUM(G66:K66))</f>
        <v/>
      </c>
      <c r="M66" s="40"/>
      <c r="N66" s="40"/>
      <c r="O66" s="40"/>
      <c r="P66" s="40"/>
      <c r="Q66" s="40"/>
      <c r="R66" s="40"/>
      <c r="S66" s="40"/>
      <c r="T66" s="62" t="str">
        <f t="shared" ref="T66:T81" si="6">IF($A66 = "", "", SUM(O66:S66))</f>
        <v/>
      </c>
      <c r="U66" s="40"/>
      <c r="V66" s="40"/>
      <c r="W66" s="40"/>
      <c r="X66" s="40"/>
      <c r="Y66" s="40"/>
      <c r="Z66" s="40"/>
      <c r="AA66" s="40"/>
      <c r="AB66" s="62" t="str">
        <f t="shared" ref="AB66:AB81" si="7">IF($A66 = "", "", SUM(W66:AA66))</f>
        <v/>
      </c>
      <c r="AC66" s="40"/>
      <c r="AD66" s="40"/>
      <c r="AE66" s="40"/>
      <c r="AF66" s="40"/>
      <c r="AG66" s="40"/>
      <c r="AH66" s="40"/>
      <c r="AI66" s="40"/>
      <c r="AJ66" s="62" t="str">
        <f t="shared" ref="AJ66:AJ81" si="8">IF($A66 = "", "",SUM(AE66:AI66))</f>
        <v/>
      </c>
      <c r="AK66" s="40"/>
      <c r="AL66" s="62" t="str">
        <f t="shared" ref="AL66:AL81" si="9">IF($A66 = "", "", L66 - AJ66)</f>
        <v/>
      </c>
    </row>
    <row r="67" spans="1:38" hidden="1" x14ac:dyDescent="0.25">
      <c r="A67" s="66"/>
      <c r="B67" s="66"/>
      <c r="C67" s="38"/>
      <c r="D67" s="39"/>
      <c r="E67" s="37"/>
      <c r="F67" s="39"/>
      <c r="G67" s="40"/>
      <c r="H67" s="40"/>
      <c r="I67" s="40"/>
      <c r="J67" s="40"/>
      <c r="K67" s="40"/>
      <c r="L67" s="62" t="str">
        <f t="shared" si="5"/>
        <v/>
      </c>
      <c r="M67" s="40"/>
      <c r="N67" s="40"/>
      <c r="O67" s="40"/>
      <c r="P67" s="40"/>
      <c r="Q67" s="40"/>
      <c r="R67" s="40"/>
      <c r="S67" s="40"/>
      <c r="T67" s="62" t="str">
        <f t="shared" si="6"/>
        <v/>
      </c>
      <c r="U67" s="40"/>
      <c r="V67" s="40"/>
      <c r="W67" s="40"/>
      <c r="X67" s="40"/>
      <c r="Y67" s="40"/>
      <c r="Z67" s="40"/>
      <c r="AA67" s="40"/>
      <c r="AB67" s="62" t="str">
        <f t="shared" si="7"/>
        <v/>
      </c>
      <c r="AC67" s="40"/>
      <c r="AD67" s="40"/>
      <c r="AE67" s="40"/>
      <c r="AF67" s="40"/>
      <c r="AG67" s="40"/>
      <c r="AH67" s="40"/>
      <c r="AI67" s="40"/>
      <c r="AJ67" s="62" t="str">
        <f t="shared" si="8"/>
        <v/>
      </c>
      <c r="AK67" s="40"/>
      <c r="AL67" s="62" t="str">
        <f t="shared" si="9"/>
        <v/>
      </c>
    </row>
    <row r="68" spans="1:38" hidden="1" x14ac:dyDescent="0.25">
      <c r="A68" s="66"/>
      <c r="B68" s="66"/>
      <c r="C68" s="38"/>
      <c r="D68" s="39"/>
      <c r="E68" s="37"/>
      <c r="F68" s="39"/>
      <c r="G68" s="40"/>
      <c r="H68" s="40"/>
      <c r="I68" s="40"/>
      <c r="J68" s="40"/>
      <c r="K68" s="40"/>
      <c r="L68" s="62" t="str">
        <f t="shared" si="5"/>
        <v/>
      </c>
      <c r="M68" s="40"/>
      <c r="N68" s="40"/>
      <c r="O68" s="40"/>
      <c r="P68" s="40"/>
      <c r="Q68" s="40"/>
      <c r="R68" s="40"/>
      <c r="S68" s="40"/>
      <c r="T68" s="62" t="str">
        <f t="shared" si="6"/>
        <v/>
      </c>
      <c r="U68" s="40"/>
      <c r="V68" s="40"/>
      <c r="W68" s="40"/>
      <c r="X68" s="40"/>
      <c r="Y68" s="40"/>
      <c r="Z68" s="40"/>
      <c r="AA68" s="40"/>
      <c r="AB68" s="62" t="str">
        <f t="shared" si="7"/>
        <v/>
      </c>
      <c r="AC68" s="40"/>
      <c r="AD68" s="40"/>
      <c r="AE68" s="40"/>
      <c r="AF68" s="40"/>
      <c r="AG68" s="40"/>
      <c r="AH68" s="40"/>
      <c r="AI68" s="40"/>
      <c r="AJ68" s="62" t="str">
        <f t="shared" si="8"/>
        <v/>
      </c>
      <c r="AK68" s="40"/>
      <c r="AL68" s="62" t="str">
        <f t="shared" si="9"/>
        <v/>
      </c>
    </row>
    <row r="69" spans="1:38" hidden="1" x14ac:dyDescent="0.25">
      <c r="A69" s="66"/>
      <c r="B69" s="66"/>
      <c r="C69" s="38"/>
      <c r="D69" s="39"/>
      <c r="E69" s="37"/>
      <c r="F69" s="39"/>
      <c r="G69" s="40"/>
      <c r="H69" s="40"/>
      <c r="I69" s="40"/>
      <c r="J69" s="40"/>
      <c r="K69" s="40"/>
      <c r="L69" s="62" t="str">
        <f t="shared" si="5"/>
        <v/>
      </c>
      <c r="M69" s="40"/>
      <c r="N69" s="40"/>
      <c r="O69" s="40"/>
      <c r="P69" s="40"/>
      <c r="Q69" s="40"/>
      <c r="R69" s="40"/>
      <c r="S69" s="40"/>
      <c r="T69" s="62" t="str">
        <f t="shared" si="6"/>
        <v/>
      </c>
      <c r="U69" s="40"/>
      <c r="V69" s="40"/>
      <c r="W69" s="40"/>
      <c r="X69" s="40"/>
      <c r="Y69" s="40"/>
      <c r="Z69" s="40"/>
      <c r="AA69" s="40"/>
      <c r="AB69" s="62" t="str">
        <f t="shared" si="7"/>
        <v/>
      </c>
      <c r="AC69" s="40"/>
      <c r="AD69" s="40"/>
      <c r="AE69" s="40"/>
      <c r="AF69" s="40"/>
      <c r="AG69" s="40"/>
      <c r="AH69" s="40"/>
      <c r="AI69" s="40"/>
      <c r="AJ69" s="62" t="str">
        <f t="shared" si="8"/>
        <v/>
      </c>
      <c r="AK69" s="40"/>
      <c r="AL69" s="62" t="str">
        <f t="shared" si="9"/>
        <v/>
      </c>
    </row>
    <row r="70" spans="1:38" hidden="1" x14ac:dyDescent="0.25">
      <c r="A70" s="66"/>
      <c r="B70" s="66"/>
      <c r="C70" s="38"/>
      <c r="D70" s="39"/>
      <c r="E70" s="37"/>
      <c r="F70" s="39"/>
      <c r="G70" s="40"/>
      <c r="H70" s="40"/>
      <c r="I70" s="40"/>
      <c r="J70" s="40"/>
      <c r="K70" s="40"/>
      <c r="L70" s="62" t="str">
        <f t="shared" si="5"/>
        <v/>
      </c>
      <c r="M70" s="40"/>
      <c r="N70" s="40"/>
      <c r="O70" s="40"/>
      <c r="P70" s="40"/>
      <c r="Q70" s="40"/>
      <c r="R70" s="40"/>
      <c r="S70" s="40"/>
      <c r="T70" s="62" t="str">
        <f t="shared" si="6"/>
        <v/>
      </c>
      <c r="U70" s="40"/>
      <c r="V70" s="40"/>
      <c r="W70" s="40"/>
      <c r="X70" s="40"/>
      <c r="Y70" s="40"/>
      <c r="Z70" s="40"/>
      <c r="AA70" s="40"/>
      <c r="AB70" s="62" t="str">
        <f t="shared" si="7"/>
        <v/>
      </c>
      <c r="AC70" s="40"/>
      <c r="AD70" s="40"/>
      <c r="AE70" s="40"/>
      <c r="AF70" s="40"/>
      <c r="AG70" s="40"/>
      <c r="AH70" s="40"/>
      <c r="AI70" s="40"/>
      <c r="AJ70" s="62" t="str">
        <f t="shared" si="8"/>
        <v/>
      </c>
      <c r="AK70" s="40"/>
      <c r="AL70" s="62" t="str">
        <f t="shared" si="9"/>
        <v/>
      </c>
    </row>
    <row r="71" spans="1:38" hidden="1" x14ac:dyDescent="0.25">
      <c r="A71" s="66"/>
      <c r="B71" s="66"/>
      <c r="C71" s="38"/>
      <c r="D71" s="39"/>
      <c r="E71" s="37"/>
      <c r="F71" s="39"/>
      <c r="G71" s="40"/>
      <c r="H71" s="40"/>
      <c r="I71" s="40"/>
      <c r="J71" s="40"/>
      <c r="K71" s="40"/>
      <c r="L71" s="62" t="str">
        <f t="shared" si="5"/>
        <v/>
      </c>
      <c r="M71" s="40"/>
      <c r="N71" s="40"/>
      <c r="O71" s="40"/>
      <c r="P71" s="40"/>
      <c r="Q71" s="40"/>
      <c r="R71" s="40"/>
      <c r="S71" s="40"/>
      <c r="T71" s="62" t="str">
        <f t="shared" si="6"/>
        <v/>
      </c>
      <c r="U71" s="40"/>
      <c r="V71" s="40"/>
      <c r="W71" s="40"/>
      <c r="X71" s="40"/>
      <c r="Y71" s="40"/>
      <c r="Z71" s="40"/>
      <c r="AA71" s="40"/>
      <c r="AB71" s="62" t="str">
        <f t="shared" si="7"/>
        <v/>
      </c>
      <c r="AC71" s="40"/>
      <c r="AD71" s="40"/>
      <c r="AE71" s="40"/>
      <c r="AF71" s="40"/>
      <c r="AG71" s="40"/>
      <c r="AH71" s="40"/>
      <c r="AI71" s="40"/>
      <c r="AJ71" s="62" t="str">
        <f t="shared" si="8"/>
        <v/>
      </c>
      <c r="AK71" s="40"/>
      <c r="AL71" s="62" t="str">
        <f t="shared" si="9"/>
        <v/>
      </c>
    </row>
    <row r="72" spans="1:38" hidden="1" x14ac:dyDescent="0.25">
      <c r="A72" s="66"/>
      <c r="B72" s="66"/>
      <c r="C72" s="38"/>
      <c r="D72" s="39"/>
      <c r="E72" s="37"/>
      <c r="F72" s="39"/>
      <c r="G72" s="40"/>
      <c r="H72" s="40"/>
      <c r="I72" s="40"/>
      <c r="J72" s="40"/>
      <c r="K72" s="40"/>
      <c r="L72" s="62" t="str">
        <f t="shared" si="5"/>
        <v/>
      </c>
      <c r="M72" s="40"/>
      <c r="N72" s="40"/>
      <c r="O72" s="40"/>
      <c r="P72" s="40"/>
      <c r="Q72" s="40"/>
      <c r="R72" s="40"/>
      <c r="S72" s="40"/>
      <c r="T72" s="62" t="str">
        <f t="shared" si="6"/>
        <v/>
      </c>
      <c r="U72" s="40"/>
      <c r="V72" s="40"/>
      <c r="W72" s="40"/>
      <c r="X72" s="40"/>
      <c r="Y72" s="40"/>
      <c r="Z72" s="40"/>
      <c r="AA72" s="40"/>
      <c r="AB72" s="62" t="str">
        <f t="shared" si="7"/>
        <v/>
      </c>
      <c r="AC72" s="40"/>
      <c r="AD72" s="40"/>
      <c r="AE72" s="40"/>
      <c r="AF72" s="40"/>
      <c r="AG72" s="40"/>
      <c r="AH72" s="40"/>
      <c r="AI72" s="40"/>
      <c r="AJ72" s="62" t="str">
        <f t="shared" si="8"/>
        <v/>
      </c>
      <c r="AK72" s="40"/>
      <c r="AL72" s="62" t="str">
        <f t="shared" si="9"/>
        <v/>
      </c>
    </row>
    <row r="73" spans="1:38" hidden="1" x14ac:dyDescent="0.25">
      <c r="A73" s="66"/>
      <c r="B73" s="66"/>
      <c r="C73" s="38"/>
      <c r="D73" s="39"/>
      <c r="E73" s="37"/>
      <c r="F73" s="39"/>
      <c r="G73" s="40"/>
      <c r="H73" s="40"/>
      <c r="I73" s="40"/>
      <c r="J73" s="40"/>
      <c r="K73" s="40"/>
      <c r="L73" s="62" t="str">
        <f t="shared" si="5"/>
        <v/>
      </c>
      <c r="M73" s="40"/>
      <c r="N73" s="40"/>
      <c r="O73" s="40"/>
      <c r="P73" s="40"/>
      <c r="Q73" s="40"/>
      <c r="R73" s="40"/>
      <c r="S73" s="40"/>
      <c r="T73" s="62" t="str">
        <f t="shared" si="6"/>
        <v/>
      </c>
      <c r="U73" s="40"/>
      <c r="V73" s="40"/>
      <c r="W73" s="40"/>
      <c r="X73" s="40"/>
      <c r="Y73" s="40"/>
      <c r="Z73" s="40"/>
      <c r="AA73" s="40"/>
      <c r="AB73" s="62" t="str">
        <f t="shared" si="7"/>
        <v/>
      </c>
      <c r="AC73" s="40"/>
      <c r="AD73" s="40"/>
      <c r="AE73" s="40"/>
      <c r="AF73" s="40"/>
      <c r="AG73" s="40"/>
      <c r="AH73" s="40"/>
      <c r="AI73" s="40"/>
      <c r="AJ73" s="62" t="str">
        <f t="shared" si="8"/>
        <v/>
      </c>
      <c r="AK73" s="40"/>
      <c r="AL73" s="62" t="str">
        <f t="shared" si="9"/>
        <v/>
      </c>
    </row>
    <row r="74" spans="1:38" hidden="1" x14ac:dyDescent="0.25">
      <c r="A74" s="66"/>
      <c r="B74" s="66"/>
      <c r="C74" s="38"/>
      <c r="D74" s="39"/>
      <c r="E74" s="37"/>
      <c r="F74" s="39"/>
      <c r="G74" s="40"/>
      <c r="H74" s="40"/>
      <c r="I74" s="40"/>
      <c r="J74" s="40"/>
      <c r="K74" s="40"/>
      <c r="L74" s="62" t="str">
        <f t="shared" si="5"/>
        <v/>
      </c>
      <c r="M74" s="40"/>
      <c r="N74" s="40"/>
      <c r="O74" s="40"/>
      <c r="P74" s="40"/>
      <c r="Q74" s="40"/>
      <c r="R74" s="40"/>
      <c r="S74" s="40"/>
      <c r="T74" s="62" t="str">
        <f t="shared" si="6"/>
        <v/>
      </c>
      <c r="U74" s="40"/>
      <c r="V74" s="40"/>
      <c r="W74" s="40"/>
      <c r="X74" s="40"/>
      <c r="Y74" s="40"/>
      <c r="Z74" s="40"/>
      <c r="AA74" s="40"/>
      <c r="AB74" s="62" t="str">
        <f t="shared" si="7"/>
        <v/>
      </c>
      <c r="AC74" s="40"/>
      <c r="AD74" s="40"/>
      <c r="AE74" s="40"/>
      <c r="AF74" s="40"/>
      <c r="AG74" s="40"/>
      <c r="AH74" s="40"/>
      <c r="AI74" s="40"/>
      <c r="AJ74" s="62" t="str">
        <f t="shared" si="8"/>
        <v/>
      </c>
      <c r="AK74" s="40"/>
      <c r="AL74" s="62" t="str">
        <f t="shared" si="9"/>
        <v/>
      </c>
    </row>
    <row r="75" spans="1:38" hidden="1" x14ac:dyDescent="0.25">
      <c r="A75" s="66"/>
      <c r="B75" s="66"/>
      <c r="C75" s="38"/>
      <c r="D75" s="39"/>
      <c r="E75" s="37"/>
      <c r="F75" s="39"/>
      <c r="G75" s="40"/>
      <c r="H75" s="40"/>
      <c r="I75" s="40"/>
      <c r="J75" s="40"/>
      <c r="K75" s="40"/>
      <c r="L75" s="62" t="str">
        <f t="shared" si="5"/>
        <v/>
      </c>
      <c r="M75" s="40"/>
      <c r="N75" s="40"/>
      <c r="O75" s="40"/>
      <c r="P75" s="40"/>
      <c r="Q75" s="40"/>
      <c r="R75" s="40"/>
      <c r="S75" s="40"/>
      <c r="T75" s="62" t="str">
        <f t="shared" si="6"/>
        <v/>
      </c>
      <c r="U75" s="40"/>
      <c r="V75" s="40"/>
      <c r="W75" s="40"/>
      <c r="X75" s="40"/>
      <c r="Y75" s="40"/>
      <c r="Z75" s="40"/>
      <c r="AA75" s="40"/>
      <c r="AB75" s="62" t="str">
        <f t="shared" si="7"/>
        <v/>
      </c>
      <c r="AC75" s="40"/>
      <c r="AD75" s="40"/>
      <c r="AE75" s="40"/>
      <c r="AF75" s="40"/>
      <c r="AG75" s="40"/>
      <c r="AH75" s="40"/>
      <c r="AI75" s="40"/>
      <c r="AJ75" s="62" t="str">
        <f t="shared" si="8"/>
        <v/>
      </c>
      <c r="AK75" s="40"/>
      <c r="AL75" s="62" t="str">
        <f t="shared" si="9"/>
        <v/>
      </c>
    </row>
    <row r="76" spans="1:38" hidden="1" x14ac:dyDescent="0.25">
      <c r="A76" s="66"/>
      <c r="B76" s="66"/>
      <c r="C76" s="38"/>
      <c r="D76" s="39"/>
      <c r="E76" s="37"/>
      <c r="F76" s="39"/>
      <c r="G76" s="40"/>
      <c r="H76" s="40"/>
      <c r="I76" s="40"/>
      <c r="J76" s="40"/>
      <c r="K76" s="40"/>
      <c r="L76" s="62" t="str">
        <f t="shared" si="5"/>
        <v/>
      </c>
      <c r="M76" s="40"/>
      <c r="N76" s="40"/>
      <c r="O76" s="40"/>
      <c r="P76" s="40"/>
      <c r="Q76" s="40"/>
      <c r="R76" s="40"/>
      <c r="S76" s="40"/>
      <c r="T76" s="62" t="str">
        <f t="shared" si="6"/>
        <v/>
      </c>
      <c r="U76" s="40"/>
      <c r="V76" s="40"/>
      <c r="W76" s="40"/>
      <c r="X76" s="40"/>
      <c r="Y76" s="40"/>
      <c r="Z76" s="40"/>
      <c r="AA76" s="40"/>
      <c r="AB76" s="62" t="str">
        <f t="shared" si="7"/>
        <v/>
      </c>
      <c r="AC76" s="40"/>
      <c r="AD76" s="40"/>
      <c r="AE76" s="40"/>
      <c r="AF76" s="40"/>
      <c r="AG76" s="40"/>
      <c r="AH76" s="40"/>
      <c r="AI76" s="40"/>
      <c r="AJ76" s="62" t="str">
        <f t="shared" si="8"/>
        <v/>
      </c>
      <c r="AK76" s="40"/>
      <c r="AL76" s="62" t="str">
        <f t="shared" si="9"/>
        <v/>
      </c>
    </row>
    <row r="77" spans="1:38" hidden="1" x14ac:dyDescent="0.25">
      <c r="A77" s="66"/>
      <c r="B77" s="66"/>
      <c r="C77" s="38"/>
      <c r="D77" s="39"/>
      <c r="E77" s="37"/>
      <c r="F77" s="39"/>
      <c r="G77" s="40"/>
      <c r="H77" s="40"/>
      <c r="I77" s="40"/>
      <c r="J77" s="40"/>
      <c r="K77" s="40"/>
      <c r="L77" s="62" t="str">
        <f t="shared" si="5"/>
        <v/>
      </c>
      <c r="M77" s="40"/>
      <c r="N77" s="40"/>
      <c r="O77" s="40"/>
      <c r="P77" s="40"/>
      <c r="Q77" s="40"/>
      <c r="R77" s="40"/>
      <c r="S77" s="40"/>
      <c r="T77" s="62" t="str">
        <f t="shared" si="6"/>
        <v/>
      </c>
      <c r="U77" s="40"/>
      <c r="V77" s="40"/>
      <c r="W77" s="40"/>
      <c r="X77" s="40"/>
      <c r="Y77" s="40"/>
      <c r="Z77" s="40"/>
      <c r="AA77" s="40"/>
      <c r="AB77" s="62" t="str">
        <f t="shared" si="7"/>
        <v/>
      </c>
      <c r="AC77" s="40"/>
      <c r="AD77" s="40"/>
      <c r="AE77" s="40"/>
      <c r="AF77" s="40"/>
      <c r="AG77" s="40"/>
      <c r="AH77" s="40"/>
      <c r="AI77" s="40"/>
      <c r="AJ77" s="62" t="str">
        <f t="shared" si="8"/>
        <v/>
      </c>
      <c r="AK77" s="40"/>
      <c r="AL77" s="62" t="str">
        <f t="shared" si="9"/>
        <v/>
      </c>
    </row>
    <row r="78" spans="1:38" hidden="1" x14ac:dyDescent="0.25">
      <c r="A78" s="66"/>
      <c r="B78" s="66"/>
      <c r="C78" s="38"/>
      <c r="D78" s="39"/>
      <c r="E78" s="37"/>
      <c r="F78" s="39"/>
      <c r="G78" s="40"/>
      <c r="H78" s="40"/>
      <c r="I78" s="40"/>
      <c r="J78" s="40"/>
      <c r="K78" s="40"/>
      <c r="L78" s="62" t="str">
        <f t="shared" si="5"/>
        <v/>
      </c>
      <c r="M78" s="40"/>
      <c r="N78" s="40"/>
      <c r="O78" s="40"/>
      <c r="P78" s="40"/>
      <c r="Q78" s="40"/>
      <c r="R78" s="40"/>
      <c r="S78" s="40"/>
      <c r="T78" s="62" t="str">
        <f t="shared" si="6"/>
        <v/>
      </c>
      <c r="U78" s="40"/>
      <c r="V78" s="40"/>
      <c r="W78" s="40"/>
      <c r="X78" s="40"/>
      <c r="Y78" s="40"/>
      <c r="Z78" s="40"/>
      <c r="AA78" s="40"/>
      <c r="AB78" s="62" t="str">
        <f t="shared" si="7"/>
        <v/>
      </c>
      <c r="AC78" s="40"/>
      <c r="AD78" s="40"/>
      <c r="AE78" s="40"/>
      <c r="AF78" s="40"/>
      <c r="AG78" s="40"/>
      <c r="AH78" s="40"/>
      <c r="AI78" s="40"/>
      <c r="AJ78" s="62" t="str">
        <f t="shared" si="8"/>
        <v/>
      </c>
      <c r="AK78" s="40"/>
      <c r="AL78" s="62" t="str">
        <f t="shared" si="9"/>
        <v/>
      </c>
    </row>
    <row r="79" spans="1:38" hidden="1" x14ac:dyDescent="0.25">
      <c r="A79" s="66"/>
      <c r="B79" s="66"/>
      <c r="C79" s="38"/>
      <c r="D79" s="39"/>
      <c r="E79" s="37"/>
      <c r="F79" s="39"/>
      <c r="G79" s="40"/>
      <c r="H79" s="40"/>
      <c r="I79" s="40"/>
      <c r="J79" s="40"/>
      <c r="K79" s="40"/>
      <c r="L79" s="62" t="str">
        <f t="shared" si="5"/>
        <v/>
      </c>
      <c r="M79" s="40"/>
      <c r="N79" s="40"/>
      <c r="O79" s="40"/>
      <c r="P79" s="40"/>
      <c r="Q79" s="40"/>
      <c r="R79" s="40"/>
      <c r="S79" s="40"/>
      <c r="T79" s="62" t="str">
        <f t="shared" si="6"/>
        <v/>
      </c>
      <c r="U79" s="40"/>
      <c r="V79" s="40"/>
      <c r="W79" s="40"/>
      <c r="X79" s="40"/>
      <c r="Y79" s="40"/>
      <c r="Z79" s="40"/>
      <c r="AA79" s="40"/>
      <c r="AB79" s="62" t="str">
        <f t="shared" si="7"/>
        <v/>
      </c>
      <c r="AC79" s="40"/>
      <c r="AD79" s="40"/>
      <c r="AE79" s="40"/>
      <c r="AF79" s="40"/>
      <c r="AG79" s="40"/>
      <c r="AH79" s="40"/>
      <c r="AI79" s="40"/>
      <c r="AJ79" s="62" t="str">
        <f t="shared" si="8"/>
        <v/>
      </c>
      <c r="AK79" s="40"/>
      <c r="AL79" s="62" t="str">
        <f t="shared" si="9"/>
        <v/>
      </c>
    </row>
    <row r="80" spans="1:38" hidden="1" x14ac:dyDescent="0.25">
      <c r="A80" s="66"/>
      <c r="B80" s="66"/>
      <c r="C80" s="38"/>
      <c r="D80" s="39"/>
      <c r="E80" s="37"/>
      <c r="F80" s="39"/>
      <c r="G80" s="40"/>
      <c r="H80" s="40"/>
      <c r="I80" s="40"/>
      <c r="J80" s="40"/>
      <c r="K80" s="40"/>
      <c r="L80" s="62" t="str">
        <f t="shared" si="5"/>
        <v/>
      </c>
      <c r="M80" s="40"/>
      <c r="N80" s="40"/>
      <c r="O80" s="40"/>
      <c r="P80" s="40"/>
      <c r="Q80" s="40"/>
      <c r="R80" s="40"/>
      <c r="S80" s="40"/>
      <c r="T80" s="62" t="str">
        <f t="shared" si="6"/>
        <v/>
      </c>
      <c r="U80" s="40"/>
      <c r="V80" s="40"/>
      <c r="W80" s="40"/>
      <c r="X80" s="40"/>
      <c r="Y80" s="40"/>
      <c r="Z80" s="40"/>
      <c r="AA80" s="40"/>
      <c r="AB80" s="62" t="str">
        <f t="shared" si="7"/>
        <v/>
      </c>
      <c r="AC80" s="40"/>
      <c r="AD80" s="40"/>
      <c r="AE80" s="40"/>
      <c r="AF80" s="40"/>
      <c r="AG80" s="40"/>
      <c r="AH80" s="40"/>
      <c r="AI80" s="40"/>
      <c r="AJ80" s="62" t="str">
        <f t="shared" si="8"/>
        <v/>
      </c>
      <c r="AK80" s="40"/>
      <c r="AL80" s="62" t="str">
        <f t="shared" si="9"/>
        <v/>
      </c>
    </row>
    <row r="81" spans="1:38" hidden="1" x14ac:dyDescent="0.25">
      <c r="A81" s="66"/>
      <c r="B81" s="66"/>
      <c r="C81" s="38"/>
      <c r="D81" s="39"/>
      <c r="E81" s="37"/>
      <c r="F81" s="39"/>
      <c r="G81" s="40"/>
      <c r="H81" s="40"/>
      <c r="I81" s="40"/>
      <c r="J81" s="40"/>
      <c r="K81" s="40"/>
      <c r="L81" s="62" t="str">
        <f t="shared" si="5"/>
        <v/>
      </c>
      <c r="M81" s="40"/>
      <c r="N81" s="40"/>
      <c r="O81" s="40"/>
      <c r="P81" s="40"/>
      <c r="Q81" s="40"/>
      <c r="R81" s="40"/>
      <c r="S81" s="40"/>
      <c r="T81" s="62" t="str">
        <f t="shared" si="6"/>
        <v/>
      </c>
      <c r="U81" s="40"/>
      <c r="V81" s="40"/>
      <c r="W81" s="40"/>
      <c r="X81" s="40"/>
      <c r="Y81" s="40"/>
      <c r="Z81" s="40"/>
      <c r="AA81" s="40"/>
      <c r="AB81" s="62" t="str">
        <f t="shared" si="7"/>
        <v/>
      </c>
      <c r="AC81" s="40"/>
      <c r="AD81" s="40"/>
      <c r="AE81" s="40"/>
      <c r="AF81" s="40"/>
      <c r="AG81" s="40"/>
      <c r="AH81" s="40"/>
      <c r="AI81" s="40"/>
      <c r="AJ81" s="62" t="str">
        <f t="shared" si="8"/>
        <v/>
      </c>
      <c r="AK81" s="40"/>
      <c r="AL81" s="62" t="str">
        <f t="shared" si="9"/>
        <v/>
      </c>
    </row>
    <row r="82" spans="1:38" hidden="1" x14ac:dyDescent="0.25">
      <c r="A82" s="22" t="str">
        <f t="array" ref="A82">IF($A$1="", "", IFERROR(IF(ROWS($A$6:A82) &gt; $AM$1, "", INDEX(#REF!, SMALL(IF(#REF!=$A$1, ROW(#REF!)-ROW(#REF!)+1), ROWS(A$6:A82)))), ""))</f>
        <v/>
      </c>
      <c r="B82" s="22"/>
      <c r="C82" s="23" t="str">
        <f t="array" ref="C82">IFERROR(IF(ROWS($A$6:C82) &gt; $AM$1, "", INDEX(#REF!, SMALL(IF(#REF!=$A$1, ROW(#REF!)-ROW(#REF!)+1), ROWS(C$6:C82)))), "")</f>
        <v/>
      </c>
      <c r="D82" s="22" t="str">
        <f t="array" ref="D82">IFERROR(UPPER(IF(ROWS($A$6:D82) &gt; $AM$1, "", INDEX(#REF!, SMALL(IF(#REF!=$A$1, ROW(#REF!)-ROW(#REF!)+1), ROWS(D$6:D82))))), "")</f>
        <v/>
      </c>
      <c r="E82" s="22" t="str">
        <f t="array" ref="E82">IFERROR(IF(UPPER(IF(ROWS($A$6:E82) &gt; $AM$1, "", INDEX(#REF!, SMALL(IF(#REF!=$A$1, ROW(#REF!)-ROW(#REF!)+1), ROWS(E$6:E82))))) = "YES", "IC", ""), "")</f>
        <v/>
      </c>
      <c r="F82" s="22" t="str">
        <f t="array" ref="F82">IFERROR(UPPER(IF(ROWS($A$6:F82) &gt; $AM$1, "", INDEX(#REF!, SMALL(IF(#REF!=$A$1, ROW(#REF!)-ROW(#REF!)+1), ROWS(F$6:F82))))), "")</f>
        <v/>
      </c>
    </row>
  </sheetData>
  <sheetProtection algorithmName="SHA-512" hashValue="054H5+rcgItFfgkBTfY22hxYeOUFFkxcDeQRZd5DbzsfE9eVz5Oksz6+fcPzZuwtgtfA9CX2YBp616Zwz9qKFw==" saltValue="DUdgoFCXtOftnoea0+LpaA==" spinCount="100000" sheet="1" objects="1" scenarios="1" formatCells="0" formatColumns="0" formatRows="0" autoFilter="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1">
    <cfRule type="expression" dxfId="15" priority="71">
      <formula>$A6&lt;&gt;""</formula>
    </cfRule>
  </conditionalFormatting>
  <conditionalFormatting sqref="A6:A80">
    <cfRule type="expression" dxfId="14" priority="70">
      <formula>$A6&lt;&gt;""</formula>
    </cfRule>
  </conditionalFormatting>
  <conditionalFormatting sqref="A6:N81 AE9:AL81">
    <cfRule type="expression" dxfId="13" priority="74">
      <formula>AND($A6 &lt;&gt; "", ISODD(ROW()))</formula>
    </cfRule>
  </conditionalFormatting>
  <conditionalFormatting sqref="A6:AL81">
    <cfRule type="expression" dxfId="12" priority="1">
      <formula>AND($A6&lt;&gt;"", ISEVEN(ROW()))</formula>
    </cfRule>
  </conditionalFormatting>
  <conditionalFormatting sqref="B4">
    <cfRule type="expression" dxfId="11" priority="96">
      <formula>$B$4 ="INVALID COUNTY CODE"</formula>
    </cfRule>
  </conditionalFormatting>
  <conditionalFormatting sqref="G6:N81 AE9:AL81">
    <cfRule type="expression" dxfId="10" priority="73">
      <formula>$A6 &lt;&gt; ""</formula>
    </cfRule>
  </conditionalFormatting>
  <conditionalFormatting sqref="O6:S81 W6:AA81">
    <cfRule type="expression" dxfId="9" priority="68">
      <formula>$A6&lt;&gt;""</formula>
    </cfRule>
    <cfRule type="expression" dxfId="8" priority="69">
      <formula>AND($A6&lt;&gt;"", ISODD(ROW()))</formula>
    </cfRule>
  </conditionalFormatting>
  <conditionalFormatting sqref="T6:V81">
    <cfRule type="expression" dxfId="7" priority="41">
      <formula>$A6 &lt;&gt; ""</formula>
    </cfRule>
    <cfRule type="expression" dxfId="6" priority="42">
      <formula>AND($A6 &lt;&gt; "", ISODD(ROW()))</formula>
    </cfRule>
  </conditionalFormatting>
  <conditionalFormatting sqref="AB6:AD81">
    <cfRule type="expression" dxfId="5" priority="14">
      <formula>$A6 &lt;&gt; ""</formula>
    </cfRule>
    <cfRule type="expression" dxfId="4" priority="15">
      <formula>AND($A6 &lt;&gt; "", ISODD(ROW()))</formula>
    </cfRule>
  </conditionalFormatting>
  <conditionalFormatting sqref="AE6:AI8">
    <cfRule type="expression" dxfId="3" priority="2">
      <formula>AND($A6&lt;&gt;"", ISODD(ROW()))</formula>
    </cfRule>
    <cfRule type="expression" dxfId="2" priority="3">
      <formula>$A6&lt;&gt;""</formula>
    </cfRule>
  </conditionalFormatting>
  <conditionalFormatting sqref="AJ6:AL8">
    <cfRule type="expression" dxfId="1" priority="99">
      <formula>$A6 &lt;&gt; ""</formula>
    </cfRule>
    <cfRule type="expression" dxfId="0" priority="100">
      <formula>AND($A6 &lt;&gt; "", ISODD(ROW()))</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 sqref="AK5" xr:uid="{82B8FA3C-702D-44FD-BA2A-B5062BDD00E8}"/>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N5" xr:uid="{3392E2A9-3544-443A-AB49-4A4B9FAC1360}"/>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U5" xr:uid="{0D1C5D53-BD08-4087-BAB4-A36AD0C6D8A8}"/>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M5" xr:uid="{391B9D83-22BB-487A-B43B-D24BC1A2B79B}"/>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V5" xr:uid="{3BA83FE0-AC90-42DB-A7E4-68CACE559206}"/>
    <dataValidation errorStyle="information" allowBlank="1" showInputMessage="1" showErrorMessage="1" promptTitle="Help - Property Reclassification" prompt="If commercial or industrial personal property has been reclassified as real property or utility personal property in 2022, report the 2014 taxable value of the property. This revision is not official until Treasury approves a Form 5658 submission." sqref="V4" xr:uid="{90C406A3-AABE-4EA4-B0AE-6A2089E891A1}"/>
  </dataValidations>
  <printOptions horizontalCentered="1"/>
  <pageMargins left="0.75" right="0.75" top="0.5" bottom="0.5" header="0.3" footer="0.3"/>
  <pageSetup scale="18" fitToWidth="2" fitToHeight="0" orientation="landscape" r:id="rId2"/>
  <colBreaks count="3" manualBreakCount="3">
    <brk id="14" max="79" man="1"/>
    <brk id="22" max="79" man="1"/>
    <brk id="30"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8</v>
      </c>
      <c r="B1" t="s">
        <v>27</v>
      </c>
      <c r="C1" t="s">
        <v>9</v>
      </c>
      <c r="D1" t="s">
        <v>26</v>
      </c>
      <c r="E1" t="s">
        <v>28</v>
      </c>
      <c r="F1" t="s">
        <v>29</v>
      </c>
      <c r="G1" t="s">
        <v>30</v>
      </c>
      <c r="H1" t="s">
        <v>35</v>
      </c>
      <c r="I1" t="s">
        <v>33</v>
      </c>
      <c r="J1" t="s">
        <v>31</v>
      </c>
      <c r="K1" t="s">
        <v>25</v>
      </c>
      <c r="L1" t="s">
        <v>10</v>
      </c>
      <c r="M1" t="s">
        <v>11</v>
      </c>
      <c r="N1" t="s">
        <v>12</v>
      </c>
      <c r="O1" t="s">
        <v>14</v>
      </c>
      <c r="P1" t="s">
        <v>15</v>
      </c>
      <c r="Q1" t="s">
        <v>16</v>
      </c>
      <c r="R1" t="s">
        <v>17</v>
      </c>
      <c r="S1" t="s">
        <v>34</v>
      </c>
      <c r="T1" t="s">
        <v>13</v>
      </c>
      <c r="U1" t="s">
        <v>36</v>
      </c>
      <c r="V1" t="s">
        <v>18</v>
      </c>
      <c r="W1" t="s">
        <v>19</v>
      </c>
      <c r="X1" t="s">
        <v>21</v>
      </c>
      <c r="Y1" t="s">
        <v>22</v>
      </c>
      <c r="Z1" t="s">
        <v>23</v>
      </c>
      <c r="AA1" t="s">
        <v>24</v>
      </c>
      <c r="AB1" t="s">
        <v>20</v>
      </c>
    </row>
    <row r="2" spans="1:28" x14ac:dyDescent="0.25">
      <c r="A2" t="str">
        <f>Export!A4</f>
        <v>73</v>
      </c>
      <c r="B2" t="str">
        <f>Export!B4</f>
        <v>0000</v>
      </c>
      <c r="C2" t="str">
        <f>Export!C4</f>
        <v>73</v>
      </c>
      <c r="D2" t="str">
        <f>Export!D4</f>
        <v>0000</v>
      </c>
      <c r="E2" t="str">
        <f>Export!E4</f>
        <v>SAGINAW</v>
      </c>
      <c r="F2" t="str">
        <f>Export!F4</f>
        <v>COUNTY</v>
      </c>
      <c r="G2">
        <f>Export!G4</f>
        <v>0</v>
      </c>
      <c r="H2" t="str">
        <f>Export!H4</f>
        <v/>
      </c>
      <c r="I2" t="str">
        <f>Export!I4</f>
        <v/>
      </c>
      <c r="J2" t="str">
        <f>Export!J4</f>
        <v>WORKSHEET 1</v>
      </c>
      <c r="K2">
        <f>Export!N4</f>
        <v>17067100</v>
      </c>
      <c r="L2">
        <f>Export!P4</f>
        <v>426020932</v>
      </c>
      <c r="R2">
        <f>IF($A2 = "", "", SUM(M2:Q2))</f>
        <v>0</v>
      </c>
      <c r="S2">
        <f>IF($A2 = "", "", Export!W4)</f>
        <v>0</v>
      </c>
      <c r="T2">
        <f>IF($A2 = "", "", Export!X4)</f>
        <v>389644325</v>
      </c>
      <c r="U2">
        <f>IF($A2="","", R2 - (S2 - T2))</f>
        <v>389644325</v>
      </c>
      <c r="V2">
        <f>IF($A2 = "", "", Export!Y4)</f>
        <v>0</v>
      </c>
      <c r="W2">
        <f>IF($A2 = "", "", Export!Z4)</f>
        <v>0</v>
      </c>
      <c r="X2">
        <f>IF($A2 = "", "", Export!AA4)</f>
        <v>173954350</v>
      </c>
      <c r="Y2">
        <f>IF($A2 = "", "", Export!AB4)</f>
        <v>186245150</v>
      </c>
      <c r="Z2">
        <f>IF($A2 = "", "", Export!AC4)</f>
        <v>0</v>
      </c>
      <c r="AA2">
        <f>IF($A2 = "", "", Export!AD4)</f>
        <v>22066095</v>
      </c>
      <c r="AB2">
        <f>IF($A2 = "", "", Export!AE4)</f>
        <v>0</v>
      </c>
    </row>
    <row r="3" spans="1:28" x14ac:dyDescent="0.25">
      <c r="A3" t="str">
        <f>Export!A5</f>
        <v>73</v>
      </c>
      <c r="B3" t="str">
        <f>Export!B5</f>
        <v>1010</v>
      </c>
      <c r="C3" t="str">
        <f>Export!C5</f>
        <v>73</v>
      </c>
      <c r="D3" t="str">
        <f>Export!D5</f>
        <v>1010</v>
      </c>
      <c r="E3" t="str">
        <f>Export!E5</f>
        <v>ALBEE</v>
      </c>
      <c r="F3" t="str">
        <f>Export!F5</f>
        <v>TOWNSHIP</v>
      </c>
      <c r="G3">
        <f>Export!G5</f>
        <v>0</v>
      </c>
      <c r="H3" t="str">
        <f>Export!H5</f>
        <v/>
      </c>
      <c r="I3" t="str">
        <f>Export!I5</f>
        <v/>
      </c>
      <c r="J3" t="str">
        <f>Export!J5</f>
        <v>WORKSHEET 1</v>
      </c>
      <c r="K3">
        <f>Export!N5</f>
        <v>0</v>
      </c>
      <c r="L3">
        <f>Export!P5</f>
        <v>294200</v>
      </c>
      <c r="R3">
        <f t="shared" ref="R3:R66" si="0">IF($A3 = "", "", SUM(M3:Q3))</f>
        <v>0</v>
      </c>
      <c r="S3">
        <f>IF($A3 = "", "", Export!W5)</f>
        <v>0</v>
      </c>
      <c r="T3">
        <f>IF($A3 = "", "", Export!X5)</f>
        <v>710950</v>
      </c>
      <c r="U3">
        <f>IF($A3="","", R3 - (S3 - T3))</f>
        <v>710950</v>
      </c>
      <c r="V3">
        <f>IF($A3 = "", "", Export!Y5)</f>
        <v>0</v>
      </c>
      <c r="W3">
        <f>IF($A3 = "", "", Export!Z5)</f>
        <v>0</v>
      </c>
      <c r="X3">
        <f>IF($A3 = "", "", Export!AA5)</f>
        <v>77100</v>
      </c>
      <c r="Y3">
        <f>IF($A3 = "", "", Export!AB5)</f>
        <v>157600</v>
      </c>
      <c r="Z3">
        <f>IF($A3 = "", "", Export!AC5)</f>
        <v>0</v>
      </c>
      <c r="AA3">
        <f>IF($A3 = "", "", Export!AD5)</f>
        <v>225700</v>
      </c>
      <c r="AB3">
        <f>IF($A3 = "", "", Export!AE5)</f>
        <v>0</v>
      </c>
    </row>
    <row r="4" spans="1:28" x14ac:dyDescent="0.25">
      <c r="A4" t="str">
        <f>Export!A6</f>
        <v>73</v>
      </c>
      <c r="B4" t="str">
        <f>Export!B6</f>
        <v>1020</v>
      </c>
      <c r="C4" t="str">
        <f>Export!C6</f>
        <v>73</v>
      </c>
      <c r="D4" t="str">
        <f>Export!D6</f>
        <v>1020</v>
      </c>
      <c r="E4" t="str">
        <f>Export!E6</f>
        <v>BIRCH RUN</v>
      </c>
      <c r="F4" t="str">
        <f>Export!F6</f>
        <v>TOWNSHIP</v>
      </c>
      <c r="G4">
        <f>Export!G6</f>
        <v>0</v>
      </c>
      <c r="H4" t="str">
        <f>Export!H6</f>
        <v/>
      </c>
      <c r="I4" t="str">
        <f>Export!I6</f>
        <v/>
      </c>
      <c r="J4" t="str">
        <f>Export!J6</f>
        <v>WORKSHEET 1</v>
      </c>
      <c r="K4">
        <f>Export!N6</f>
        <v>0</v>
      </c>
      <c r="L4">
        <f>Export!P6</f>
        <v>11842580</v>
      </c>
      <c r="R4">
        <f t="shared" si="0"/>
        <v>0</v>
      </c>
      <c r="S4">
        <f>IF($A4 = "", "", Export!W6)</f>
        <v>0</v>
      </c>
      <c r="T4">
        <f>IF($A4 = "", "", Export!X6)</f>
        <v>10141100</v>
      </c>
      <c r="U4">
        <f t="shared" ref="U4:U67" si="1">IF($A4="","", R4 - (S4 - T4))</f>
        <v>10141100</v>
      </c>
      <c r="V4">
        <f>IF($A4 = "", "", Export!Y6)</f>
        <v>0</v>
      </c>
      <c r="W4">
        <f>IF($A4 = "", "", Export!Z6)</f>
        <v>0</v>
      </c>
      <c r="X4">
        <f>IF($A4 = "", "", Export!AA6)</f>
        <v>11077600</v>
      </c>
      <c r="Y4">
        <f>IF($A4 = "", "", Export!AB6)</f>
        <v>0</v>
      </c>
      <c r="Z4">
        <f>IF($A4 = "", "", Export!AC6)</f>
        <v>0</v>
      </c>
      <c r="AA4">
        <f>IF($A4 = "", "", Export!AD6)</f>
        <v>0</v>
      </c>
      <c r="AB4">
        <f>IF($A4 = "", "", Export!AE6)</f>
        <v>0</v>
      </c>
    </row>
    <row r="5" spans="1:28" x14ac:dyDescent="0.25">
      <c r="A5" t="str">
        <f>Export!A7</f>
        <v>73</v>
      </c>
      <c r="B5" t="str">
        <f>Export!B7</f>
        <v>1030</v>
      </c>
      <c r="C5" t="str">
        <f>Export!C7</f>
        <v>73</v>
      </c>
      <c r="D5" t="str">
        <f>Export!D7</f>
        <v>1030</v>
      </c>
      <c r="E5" t="str">
        <f>Export!E7</f>
        <v>BLUMFIELD</v>
      </c>
      <c r="F5" t="str">
        <f>Export!F7</f>
        <v>TOWNSHIP</v>
      </c>
      <c r="G5">
        <f>Export!G7</f>
        <v>0</v>
      </c>
      <c r="H5" t="str">
        <f>Export!H7</f>
        <v/>
      </c>
      <c r="I5" t="str">
        <f>Export!I7</f>
        <v/>
      </c>
      <c r="J5" t="str">
        <f>Export!J7</f>
        <v>WORKSHEET 1</v>
      </c>
      <c r="K5">
        <f>Export!N7</f>
        <v>1356500</v>
      </c>
      <c r="L5">
        <f>Export!P7</f>
        <v>11146100</v>
      </c>
      <c r="R5">
        <f t="shared" si="0"/>
        <v>0</v>
      </c>
      <c r="S5">
        <f>IF($A5 = "", "", Export!W7)</f>
        <v>0</v>
      </c>
      <c r="T5">
        <f>IF($A5 = "", "", Export!X7)</f>
        <v>12655650</v>
      </c>
      <c r="U5">
        <f t="shared" si="1"/>
        <v>12655650</v>
      </c>
      <c r="V5">
        <f>IF($A5 = "", "", Export!Y7)</f>
        <v>0</v>
      </c>
      <c r="W5">
        <f>IF($A5 = "", "", Export!Z7)</f>
        <v>0</v>
      </c>
      <c r="X5">
        <f>IF($A5 = "", "", Export!AA7)</f>
        <v>859000</v>
      </c>
      <c r="Y5">
        <f>IF($A5 = "", "", Export!AB7)</f>
        <v>9103300</v>
      </c>
      <c r="Z5">
        <f>IF($A5 = "", "", Export!AC7)</f>
        <v>0</v>
      </c>
      <c r="AA5">
        <f>IF($A5 = "", "", Export!AD7)</f>
        <v>1176100</v>
      </c>
      <c r="AB5">
        <f>IF($A5 = "", "", Export!AE7)</f>
        <v>0</v>
      </c>
    </row>
    <row r="6" spans="1:28" x14ac:dyDescent="0.25">
      <c r="A6" t="str">
        <f>Export!A8</f>
        <v>73</v>
      </c>
      <c r="B6" t="str">
        <f>Export!B8</f>
        <v>1040</v>
      </c>
      <c r="C6" t="str">
        <f>Export!C8</f>
        <v>73</v>
      </c>
      <c r="D6" t="str">
        <f>Export!D8</f>
        <v>1040</v>
      </c>
      <c r="E6" t="str">
        <f>Export!E8</f>
        <v>BRADY</v>
      </c>
      <c r="F6" t="str">
        <f>Export!F8</f>
        <v>TOWNSHIP</v>
      </c>
      <c r="G6">
        <f>Export!G8</f>
        <v>0</v>
      </c>
      <c r="H6" t="str">
        <f>Export!H8</f>
        <v/>
      </c>
      <c r="I6" t="str">
        <f>Export!I8</f>
        <v/>
      </c>
      <c r="J6" t="str">
        <f>Export!J8</f>
        <v>WORKSHEET 1</v>
      </c>
      <c r="K6">
        <f>Export!N8</f>
        <v>0</v>
      </c>
      <c r="L6">
        <f>Export!P8</f>
        <v>2012500</v>
      </c>
      <c r="R6">
        <f t="shared" si="0"/>
        <v>0</v>
      </c>
      <c r="S6">
        <f>IF($A6 = "", "", Export!W8)</f>
        <v>0</v>
      </c>
      <c r="T6">
        <f>IF($A6 = "", "", Export!X8)</f>
        <v>1808900</v>
      </c>
      <c r="U6">
        <f t="shared" si="1"/>
        <v>1808900</v>
      </c>
      <c r="V6">
        <f>IF($A6 = "", "", Export!Y8)</f>
        <v>0</v>
      </c>
      <c r="W6">
        <f>IF($A6 = "", "", Export!Z8)</f>
        <v>0</v>
      </c>
      <c r="X6">
        <f>IF($A6 = "", "", Export!AA8)</f>
        <v>1076900</v>
      </c>
      <c r="Y6">
        <f>IF($A6 = "", "", Export!AB8)</f>
        <v>348600</v>
      </c>
      <c r="Z6">
        <f>IF($A6 = "", "", Export!AC8)</f>
        <v>0</v>
      </c>
      <c r="AA6">
        <f>IF($A6 = "", "", Export!AD8)</f>
        <v>0</v>
      </c>
      <c r="AB6">
        <f>IF($A6 = "", "", Export!AE8)</f>
        <v>0</v>
      </c>
    </row>
    <row r="7" spans="1:28" x14ac:dyDescent="0.25">
      <c r="A7" t="str">
        <f>Export!A9</f>
        <v>73</v>
      </c>
      <c r="B7" t="str">
        <f>Export!B9</f>
        <v>1050</v>
      </c>
      <c r="C7" t="str">
        <f>Export!C9</f>
        <v>73</v>
      </c>
      <c r="D7" t="str">
        <f>Export!D9</f>
        <v>1050</v>
      </c>
      <c r="E7" t="str">
        <f>Export!E9</f>
        <v>BRANT</v>
      </c>
      <c r="F7" t="str">
        <f>Export!F9</f>
        <v>TOWNSHIP</v>
      </c>
      <c r="G7">
        <f>Export!G9</f>
        <v>0</v>
      </c>
      <c r="H7" t="str">
        <f>Export!H9</f>
        <v/>
      </c>
      <c r="I7" t="str">
        <f>Export!I9</f>
        <v/>
      </c>
      <c r="J7" t="str">
        <f>Export!J9</f>
        <v>WORKSHEET 1</v>
      </c>
      <c r="K7">
        <f>Export!N9</f>
        <v>0</v>
      </c>
      <c r="L7">
        <f>Export!P9</f>
        <v>303300</v>
      </c>
      <c r="R7">
        <f t="shared" si="0"/>
        <v>0</v>
      </c>
      <c r="S7">
        <f>IF($A7 = "", "", Export!W9)</f>
        <v>0</v>
      </c>
      <c r="T7">
        <f>IF($A7 = "", "", Export!X9)</f>
        <v>272200</v>
      </c>
      <c r="U7">
        <f t="shared" si="1"/>
        <v>272200</v>
      </c>
      <c r="V7">
        <f>IF($A7 = "", "", Export!Y9)</f>
        <v>0</v>
      </c>
      <c r="W7">
        <f>IF($A7 = "", "", Export!Z9)</f>
        <v>0</v>
      </c>
      <c r="X7">
        <f>IF($A7 = "", "", Export!AA9)</f>
        <v>200900</v>
      </c>
      <c r="Y7">
        <f>IF($A7 = "", "", Export!AB9)</f>
        <v>75300</v>
      </c>
      <c r="Z7">
        <f>IF($A7 = "", "", Export!AC9)</f>
        <v>0</v>
      </c>
      <c r="AA7">
        <f>IF($A7 = "", "", Export!AD9)</f>
        <v>0</v>
      </c>
      <c r="AB7">
        <f>IF($A7 = "", "", Export!AE9)</f>
        <v>0</v>
      </c>
    </row>
    <row r="8" spans="1:28" x14ac:dyDescent="0.25">
      <c r="A8" t="str">
        <f>Export!A10</f>
        <v>73</v>
      </c>
      <c r="B8" t="str">
        <f>Export!B10</f>
        <v>1060</v>
      </c>
      <c r="C8" t="str">
        <f>Export!C10</f>
        <v>73</v>
      </c>
      <c r="D8" t="str">
        <f>Export!D10</f>
        <v>1060</v>
      </c>
      <c r="E8" t="str">
        <f>Export!E10</f>
        <v>BRIDGEPORT</v>
      </c>
      <c r="F8" t="str">
        <f>Export!F10</f>
        <v>TOWNSHIP</v>
      </c>
      <c r="G8">
        <f>Export!G10</f>
        <v>0</v>
      </c>
      <c r="H8" t="str">
        <f>Export!H10</f>
        <v/>
      </c>
      <c r="I8" t="str">
        <f>Export!I10</f>
        <v/>
      </c>
      <c r="J8" t="str">
        <f>Export!J10</f>
        <v>WORKSHEET 1</v>
      </c>
      <c r="K8">
        <f>Export!N10</f>
        <v>2840400</v>
      </c>
      <c r="L8">
        <f>Export!P10</f>
        <v>16720200</v>
      </c>
      <c r="R8">
        <f t="shared" si="0"/>
        <v>0</v>
      </c>
      <c r="S8">
        <f>IF($A8 = "", "", Export!W10)</f>
        <v>0</v>
      </c>
      <c r="T8">
        <f>IF($A8 = "", "", Export!X10)</f>
        <v>14483150</v>
      </c>
      <c r="U8">
        <f t="shared" si="1"/>
        <v>14483150</v>
      </c>
      <c r="V8">
        <f>IF($A8 = "", "", Export!Y10)</f>
        <v>0</v>
      </c>
      <c r="W8">
        <f>IF($A8 = "", "", Export!Z10)</f>
        <v>0</v>
      </c>
      <c r="X8">
        <f>IF($A8 = "", "", Export!AA10)</f>
        <v>7121600</v>
      </c>
      <c r="Y8">
        <f>IF($A8 = "", "", Export!AB10)</f>
        <v>3569800</v>
      </c>
      <c r="Z8">
        <f>IF($A8 = "", "", Export!AC10)</f>
        <v>0</v>
      </c>
      <c r="AA8">
        <f>IF($A8 = "", "", Export!AD10)</f>
        <v>2562050</v>
      </c>
      <c r="AB8">
        <f>IF($A8 = "", "", Export!AE10)</f>
        <v>0</v>
      </c>
    </row>
    <row r="9" spans="1:28" x14ac:dyDescent="0.25">
      <c r="A9" t="str">
        <f>Export!A11</f>
        <v>73</v>
      </c>
      <c r="B9" t="str">
        <f>Export!B11</f>
        <v>1070</v>
      </c>
      <c r="C9" t="str">
        <f>Export!C11</f>
        <v>73</v>
      </c>
      <c r="D9" t="str">
        <f>Export!D11</f>
        <v>1070</v>
      </c>
      <c r="E9" t="str">
        <f>Export!E11</f>
        <v>BUENA VISTA</v>
      </c>
      <c r="F9" t="str">
        <f>Export!F11</f>
        <v>TOWNSHIP</v>
      </c>
      <c r="G9">
        <f>Export!G11</f>
        <v>0</v>
      </c>
      <c r="H9" t="str">
        <f>Export!H11</f>
        <v/>
      </c>
      <c r="I9" t="str">
        <f>Export!I11</f>
        <v/>
      </c>
      <c r="J9" t="str">
        <f>Export!J11</f>
        <v>WORKSHEET 1</v>
      </c>
      <c r="K9">
        <f>Export!N11</f>
        <v>581700</v>
      </c>
      <c r="L9">
        <f>Export!P11</f>
        <v>62372250</v>
      </c>
      <c r="R9">
        <f t="shared" si="0"/>
        <v>0</v>
      </c>
      <c r="S9">
        <f>IF($A9 = "", "", Export!W11)</f>
        <v>0</v>
      </c>
      <c r="T9">
        <f>IF($A9 = "", "", Export!X11)</f>
        <v>56863550</v>
      </c>
      <c r="U9">
        <f t="shared" si="1"/>
        <v>56863550</v>
      </c>
      <c r="V9">
        <f>IF($A9 = "", "", Export!Y11)</f>
        <v>0</v>
      </c>
      <c r="W9">
        <f>IF($A9 = "", "", Export!Z11)</f>
        <v>0</v>
      </c>
      <c r="X9">
        <f>IF($A9 = "", "", Export!AA11)</f>
        <v>11176100</v>
      </c>
      <c r="Y9">
        <f>IF($A9 = "", "", Export!AB11)</f>
        <v>43851200</v>
      </c>
      <c r="Z9">
        <f>IF($A9 = "", "", Export!AC11)</f>
        <v>0</v>
      </c>
      <c r="AA9">
        <f>IF($A9 = "", "", Export!AD11)</f>
        <v>4399300</v>
      </c>
      <c r="AB9">
        <f>IF($A9 = "", "", Export!AE11)</f>
        <v>0</v>
      </c>
    </row>
    <row r="10" spans="1:28" x14ac:dyDescent="0.25">
      <c r="A10" t="str">
        <f>Export!A12</f>
        <v>73</v>
      </c>
      <c r="B10" t="str">
        <f>Export!B12</f>
        <v>1080</v>
      </c>
      <c r="C10" t="str">
        <f>Export!C12</f>
        <v>73</v>
      </c>
      <c r="D10" t="str">
        <f>Export!D12</f>
        <v>1080</v>
      </c>
      <c r="E10" t="str">
        <f>Export!E12</f>
        <v>CARROLLTON</v>
      </c>
      <c r="F10" t="str">
        <f>Export!F12</f>
        <v>TOWNSHIP</v>
      </c>
      <c r="G10">
        <f>Export!G12</f>
        <v>0</v>
      </c>
      <c r="H10" t="str">
        <f>Export!H12</f>
        <v/>
      </c>
      <c r="I10" t="str">
        <f>Export!I12</f>
        <v/>
      </c>
      <c r="J10" t="str">
        <f>Export!J12</f>
        <v>WORKSHEET 1</v>
      </c>
      <c r="K10">
        <f>Export!N12</f>
        <v>60050</v>
      </c>
      <c r="L10">
        <f>Export!P12</f>
        <v>7248200</v>
      </c>
      <c r="R10">
        <f t="shared" si="0"/>
        <v>0</v>
      </c>
      <c r="S10">
        <f>IF($A10 = "", "", Export!W12)</f>
        <v>0</v>
      </c>
      <c r="T10">
        <f>IF($A10 = "", "", Export!X12)</f>
        <v>7158650</v>
      </c>
      <c r="U10">
        <f t="shared" si="1"/>
        <v>7158650</v>
      </c>
      <c r="V10">
        <f>IF($A10 = "", "", Export!Y12)</f>
        <v>0</v>
      </c>
      <c r="W10">
        <f>IF($A10 = "", "", Export!Z12)</f>
        <v>0</v>
      </c>
      <c r="X10">
        <f>IF($A10 = "", "", Export!AA12)</f>
        <v>4855300</v>
      </c>
      <c r="Y10">
        <f>IF($A10 = "", "", Export!AB12)</f>
        <v>1876100</v>
      </c>
      <c r="Z10">
        <f>IF($A10 = "", "", Export!AC12)</f>
        <v>0</v>
      </c>
      <c r="AA10">
        <f>IF($A10 = "", "", Export!AD12)</f>
        <v>43100</v>
      </c>
      <c r="AB10">
        <f>IF($A10 = "", "", Export!AE12)</f>
        <v>0</v>
      </c>
    </row>
    <row r="11" spans="1:28" x14ac:dyDescent="0.25">
      <c r="A11" t="str">
        <f>Export!A13</f>
        <v>73</v>
      </c>
      <c r="B11" t="str">
        <f>Export!B13</f>
        <v>1090</v>
      </c>
      <c r="C11" t="str">
        <f>Export!C13</f>
        <v>73</v>
      </c>
      <c r="D11" t="str">
        <f>Export!D13</f>
        <v>1090</v>
      </c>
      <c r="E11" t="str">
        <f>Export!E13</f>
        <v>CHAPIN</v>
      </c>
      <c r="F11" t="str">
        <f>Export!F13</f>
        <v>TOWNSHIP</v>
      </c>
      <c r="G11">
        <f>Export!G13</f>
        <v>0</v>
      </c>
      <c r="H11" t="str">
        <f>Export!H13</f>
        <v/>
      </c>
      <c r="I11" t="str">
        <f>Export!I13</f>
        <v/>
      </c>
      <c r="J11" t="str">
        <f>Export!J13</f>
        <v>WORKSHEET 1</v>
      </c>
      <c r="K11">
        <f>Export!N13</f>
        <v>0</v>
      </c>
      <c r="L11">
        <f>Export!P13</f>
        <v>92300</v>
      </c>
      <c r="R11">
        <f t="shared" si="0"/>
        <v>0</v>
      </c>
      <c r="S11">
        <f>IF($A11 = "", "", Export!W13)</f>
        <v>0</v>
      </c>
      <c r="T11">
        <f>IF($A11 = "", "", Export!X13)</f>
        <v>79100</v>
      </c>
      <c r="U11">
        <f t="shared" si="1"/>
        <v>79100</v>
      </c>
      <c r="V11">
        <f>IF($A11 = "", "", Export!Y13)</f>
        <v>0</v>
      </c>
      <c r="W11">
        <f>IF($A11 = "", "", Export!Z13)</f>
        <v>0</v>
      </c>
      <c r="X11">
        <f>IF($A11 = "", "", Export!AA13)</f>
        <v>77200</v>
      </c>
      <c r="Y11">
        <f>IF($A11 = "", "", Export!AB13)</f>
        <v>0</v>
      </c>
      <c r="Z11">
        <f>IF($A11 = "", "", Export!AC13)</f>
        <v>0</v>
      </c>
      <c r="AA11">
        <f>IF($A11 = "", "", Export!AD13)</f>
        <v>0</v>
      </c>
      <c r="AB11">
        <f>IF($A11 = "", "", Export!AE13)</f>
        <v>0</v>
      </c>
    </row>
    <row r="12" spans="1:28" x14ac:dyDescent="0.25">
      <c r="A12" t="str">
        <f>Export!A14</f>
        <v>73</v>
      </c>
      <c r="B12" t="str">
        <f>Export!B14</f>
        <v>1100</v>
      </c>
      <c r="C12" t="str">
        <f>Export!C14</f>
        <v>73</v>
      </c>
      <c r="D12" t="str">
        <f>Export!D14</f>
        <v>1100</v>
      </c>
      <c r="E12" t="str">
        <f>Export!E14</f>
        <v>CHESANING</v>
      </c>
      <c r="F12" t="str">
        <f>Export!F14</f>
        <v>TOWNSHIP</v>
      </c>
      <c r="G12">
        <f>Export!G14</f>
        <v>0</v>
      </c>
      <c r="H12" t="str">
        <f>Export!H14</f>
        <v/>
      </c>
      <c r="I12" t="str">
        <f>Export!I14</f>
        <v/>
      </c>
      <c r="J12" t="str">
        <f>Export!J14</f>
        <v>WORKSHEET 1</v>
      </c>
      <c r="K12">
        <f>Export!N14</f>
        <v>112300</v>
      </c>
      <c r="L12">
        <f>Export!P14</f>
        <v>3542600</v>
      </c>
      <c r="R12">
        <f t="shared" si="0"/>
        <v>0</v>
      </c>
      <c r="S12">
        <f>IF($A12 = "", "", Export!W14)</f>
        <v>0</v>
      </c>
      <c r="T12">
        <f>IF($A12 = "", "", Export!X14)</f>
        <v>3087250</v>
      </c>
      <c r="U12">
        <f t="shared" si="1"/>
        <v>3087250</v>
      </c>
      <c r="V12">
        <f>IF($A12 = "", "", Export!Y14)</f>
        <v>0</v>
      </c>
      <c r="W12">
        <f>IF($A12 = "", "", Export!Z14)</f>
        <v>0</v>
      </c>
      <c r="X12">
        <f>IF($A12 = "", "", Export!AA14)</f>
        <v>1854800</v>
      </c>
      <c r="Y12">
        <f>IF($A12 = "", "", Export!AB14)</f>
        <v>1045500</v>
      </c>
      <c r="Z12">
        <f>IF($A12 = "", "", Export!AC14)</f>
        <v>0</v>
      </c>
      <c r="AA12">
        <f>IF($A12 = "", "", Export!AD14)</f>
        <v>88700</v>
      </c>
      <c r="AB12">
        <f>IF($A12 = "", "", Export!AE14)</f>
        <v>0</v>
      </c>
    </row>
    <row r="13" spans="1:28" x14ac:dyDescent="0.25">
      <c r="A13" t="str">
        <f>Export!A15</f>
        <v>73</v>
      </c>
      <c r="B13" t="str">
        <f>Export!B15</f>
        <v>1110</v>
      </c>
      <c r="C13" t="str">
        <f>Export!C15</f>
        <v>73</v>
      </c>
      <c r="D13" t="str">
        <f>Export!D15</f>
        <v>1110</v>
      </c>
      <c r="E13" t="str">
        <f>Export!E15</f>
        <v>FRANKENMUTH</v>
      </c>
      <c r="F13" t="str">
        <f>Export!F15</f>
        <v>TOWNSHIP</v>
      </c>
      <c r="G13">
        <f>Export!G15</f>
        <v>0</v>
      </c>
      <c r="H13" t="str">
        <f>Export!H15</f>
        <v/>
      </c>
      <c r="I13" t="str">
        <f>Export!I15</f>
        <v/>
      </c>
      <c r="J13" t="str">
        <f>Export!J15</f>
        <v>WORKSHEET 1</v>
      </c>
      <c r="K13">
        <f>Export!N15</f>
        <v>383200</v>
      </c>
      <c r="L13">
        <f>Export!P15</f>
        <v>964800</v>
      </c>
      <c r="R13">
        <f t="shared" si="0"/>
        <v>0</v>
      </c>
      <c r="S13">
        <f>IF($A13 = "", "", Export!W15)</f>
        <v>0</v>
      </c>
      <c r="T13">
        <f>IF($A13 = "", "", Export!X15)</f>
        <v>841650</v>
      </c>
      <c r="U13">
        <f t="shared" si="1"/>
        <v>841650</v>
      </c>
      <c r="V13">
        <f>IF($A13 = "", "", Export!Y15)</f>
        <v>0</v>
      </c>
      <c r="W13">
        <f>IF($A13 = "", "", Export!Z15)</f>
        <v>0</v>
      </c>
      <c r="X13">
        <f>IF($A13 = "", "", Export!AA15)</f>
        <v>368200</v>
      </c>
      <c r="Y13">
        <f>IF($A13 = "", "", Export!AB15)</f>
        <v>154800</v>
      </c>
      <c r="Z13">
        <f>IF($A13 = "", "", Export!AC15)</f>
        <v>0</v>
      </c>
      <c r="AA13">
        <f>IF($A13 = "", "", Export!AD15)</f>
        <v>515350</v>
      </c>
      <c r="AB13">
        <f>IF($A13 = "", "", Export!AE15)</f>
        <v>0</v>
      </c>
    </row>
    <row r="14" spans="1:28" x14ac:dyDescent="0.25">
      <c r="A14" t="str">
        <f>Export!A16</f>
        <v>73</v>
      </c>
      <c r="B14" t="str">
        <f>Export!B16</f>
        <v>1120</v>
      </c>
      <c r="C14" t="str">
        <f>Export!C16</f>
        <v>73</v>
      </c>
      <c r="D14" t="str">
        <f>Export!D16</f>
        <v>1120</v>
      </c>
      <c r="E14" t="str">
        <f>Export!E16</f>
        <v>FREMONT</v>
      </c>
      <c r="F14" t="str">
        <f>Export!F16</f>
        <v>TOWNSHIP</v>
      </c>
      <c r="G14">
        <f>Export!G16</f>
        <v>0</v>
      </c>
      <c r="H14" t="str">
        <f>Export!H16</f>
        <v/>
      </c>
      <c r="I14" t="str">
        <f>Export!I16</f>
        <v/>
      </c>
      <c r="J14" t="str">
        <f>Export!J16</f>
        <v>WORKSHEET 1</v>
      </c>
      <c r="K14">
        <f>Export!N16</f>
        <v>0</v>
      </c>
      <c r="L14">
        <f>Export!P16</f>
        <v>20900</v>
      </c>
      <c r="R14">
        <f t="shared" si="0"/>
        <v>0</v>
      </c>
      <c r="S14">
        <f>IF($A14 = "", "", Export!W16)</f>
        <v>0</v>
      </c>
      <c r="T14">
        <f>IF($A14 = "", "", Export!X16)</f>
        <v>3300</v>
      </c>
      <c r="U14">
        <f t="shared" si="1"/>
        <v>3300</v>
      </c>
      <c r="V14">
        <f>IF($A14 = "", "", Export!Y16)</f>
        <v>0</v>
      </c>
      <c r="W14">
        <f>IF($A14 = "", "", Export!Z16)</f>
        <v>0</v>
      </c>
      <c r="X14">
        <f>IF($A14 = "", "", Export!AA16)</f>
        <v>4200</v>
      </c>
      <c r="Y14">
        <f>IF($A14 = "", "", Export!AB16)</f>
        <v>0</v>
      </c>
      <c r="Z14">
        <f>IF($A14 = "", "", Export!AC16)</f>
        <v>0</v>
      </c>
      <c r="AA14">
        <f>IF($A14 = "", "", Export!AD16)</f>
        <v>0</v>
      </c>
      <c r="AB14">
        <f>IF($A14 = "", "", Export!AE16)</f>
        <v>0</v>
      </c>
    </row>
    <row r="15" spans="1:28" x14ac:dyDescent="0.25">
      <c r="A15" t="str">
        <f>Export!A17</f>
        <v>73</v>
      </c>
      <c r="B15" t="str">
        <f>Export!B17</f>
        <v>1130</v>
      </c>
      <c r="C15" t="str">
        <f>Export!C17</f>
        <v>73</v>
      </c>
      <c r="D15" t="str">
        <f>Export!D17</f>
        <v>1130</v>
      </c>
      <c r="E15" t="str">
        <f>Export!E17</f>
        <v>JAMES</v>
      </c>
      <c r="F15" t="str">
        <f>Export!F17</f>
        <v>TOWNSHIP</v>
      </c>
      <c r="G15">
        <f>Export!G17</f>
        <v>0</v>
      </c>
      <c r="H15" t="str">
        <f>Export!H17</f>
        <v/>
      </c>
      <c r="I15" t="str">
        <f>Export!I17</f>
        <v/>
      </c>
      <c r="J15" t="str">
        <f>Export!J17</f>
        <v>WORKSHEET 1</v>
      </c>
      <c r="K15">
        <f>Export!N17</f>
        <v>0</v>
      </c>
      <c r="L15">
        <f>Export!P17</f>
        <v>427800</v>
      </c>
      <c r="R15">
        <f t="shared" si="0"/>
        <v>0</v>
      </c>
      <c r="S15">
        <f>IF($A15 = "", "", Export!W17)</f>
        <v>0</v>
      </c>
      <c r="T15">
        <f>IF($A15 = "", "", Export!X17)</f>
        <v>390200</v>
      </c>
      <c r="U15">
        <f t="shared" si="1"/>
        <v>390200</v>
      </c>
      <c r="V15">
        <f>IF($A15 = "", "", Export!Y17)</f>
        <v>0</v>
      </c>
      <c r="W15">
        <f>IF($A15 = "", "", Export!Z17)</f>
        <v>0</v>
      </c>
      <c r="X15">
        <f>IF($A15 = "", "", Export!AA17)</f>
        <v>433000</v>
      </c>
      <c r="Y15">
        <f>IF($A15 = "", "", Export!AB17)</f>
        <v>0</v>
      </c>
      <c r="Z15">
        <f>IF($A15 = "", "", Export!AC17)</f>
        <v>0</v>
      </c>
      <c r="AA15">
        <f>IF($A15 = "", "", Export!AD17)</f>
        <v>0</v>
      </c>
      <c r="AB15">
        <f>IF($A15 = "", "", Export!AE17)</f>
        <v>0</v>
      </c>
    </row>
    <row r="16" spans="1:28" x14ac:dyDescent="0.25">
      <c r="A16" t="str">
        <f>Export!A18</f>
        <v>73</v>
      </c>
      <c r="B16" t="str">
        <f>Export!B18</f>
        <v>1140</v>
      </c>
      <c r="C16" t="str">
        <f>Export!C18</f>
        <v>73</v>
      </c>
      <c r="D16" t="str">
        <f>Export!D18</f>
        <v>1140</v>
      </c>
      <c r="E16" t="str">
        <f>Export!E18</f>
        <v>JONESFIELD</v>
      </c>
      <c r="F16" t="str">
        <f>Export!F18</f>
        <v>TOWNSHIP</v>
      </c>
      <c r="G16">
        <f>Export!G18</f>
        <v>0</v>
      </c>
      <c r="H16" t="str">
        <f>Export!H18</f>
        <v/>
      </c>
      <c r="I16" t="str">
        <f>Export!I18</f>
        <v/>
      </c>
      <c r="J16" t="str">
        <f>Export!J18</f>
        <v>WORKSHEET 1</v>
      </c>
      <c r="K16">
        <f>Export!N18</f>
        <v>3178850</v>
      </c>
      <c r="L16">
        <f>Export!P18</f>
        <v>7805550</v>
      </c>
      <c r="R16">
        <f t="shared" si="0"/>
        <v>0</v>
      </c>
      <c r="S16">
        <f>IF($A16 = "", "", Export!W18)</f>
        <v>0</v>
      </c>
      <c r="T16">
        <f>IF($A16 = "", "", Export!X18)</f>
        <v>8270600</v>
      </c>
      <c r="U16">
        <f t="shared" si="1"/>
        <v>8270600</v>
      </c>
      <c r="V16">
        <f>IF($A16 = "", "", Export!Y18)</f>
        <v>0</v>
      </c>
      <c r="W16">
        <f>IF($A16 = "", "", Export!Z18)</f>
        <v>0</v>
      </c>
      <c r="X16">
        <f>IF($A16 = "", "", Export!AA18)</f>
        <v>344500</v>
      </c>
      <c r="Y16">
        <f>IF($A16 = "", "", Export!AB18)</f>
        <v>5628800</v>
      </c>
      <c r="Z16">
        <f>IF($A16 = "", "", Export!AC18)</f>
        <v>0</v>
      </c>
      <c r="AA16">
        <f>IF($A16 = "", "", Export!AD18)</f>
        <v>2524600</v>
      </c>
      <c r="AB16">
        <f>IF($A16 = "", "", Export!AE18)</f>
        <v>0</v>
      </c>
    </row>
    <row r="17" spans="1:28" x14ac:dyDescent="0.25">
      <c r="A17" t="str">
        <f>Export!A19</f>
        <v>73</v>
      </c>
      <c r="B17" t="str">
        <f>Export!B19</f>
        <v>1150</v>
      </c>
      <c r="C17" t="str">
        <f>Export!C19</f>
        <v>73</v>
      </c>
      <c r="D17" t="str">
        <f>Export!D19</f>
        <v>1150</v>
      </c>
      <c r="E17" t="str">
        <f>Export!E19</f>
        <v>KOCHVILLE</v>
      </c>
      <c r="F17" t="str">
        <f>Export!F19</f>
        <v>TOWNSHIP</v>
      </c>
      <c r="G17">
        <f>Export!G19</f>
        <v>0</v>
      </c>
      <c r="H17" t="str">
        <f>Export!H19</f>
        <v/>
      </c>
      <c r="I17" t="str">
        <f>Export!I19</f>
        <v/>
      </c>
      <c r="J17" t="str">
        <f>Export!J19</f>
        <v>WORKSHEET 1</v>
      </c>
      <c r="K17">
        <f>Export!N19</f>
        <v>560750</v>
      </c>
      <c r="L17">
        <f>Export!P19</f>
        <v>19244750</v>
      </c>
      <c r="R17">
        <f t="shared" si="0"/>
        <v>0</v>
      </c>
      <c r="S17">
        <f>IF($A17 = "", "", Export!W19)</f>
        <v>0</v>
      </c>
      <c r="T17">
        <f>IF($A17 = "", "", Export!X19)</f>
        <v>20045050</v>
      </c>
      <c r="U17">
        <f t="shared" si="1"/>
        <v>20045050</v>
      </c>
      <c r="V17">
        <f>IF($A17 = "", "", Export!Y19)</f>
        <v>0</v>
      </c>
      <c r="W17">
        <f>IF($A17 = "", "", Export!Z19)</f>
        <v>0</v>
      </c>
      <c r="X17">
        <f>IF($A17 = "", "", Export!AA19)</f>
        <v>18928400</v>
      </c>
      <c r="Y17">
        <f>IF($A17 = "", "", Export!AB19)</f>
        <v>2158400</v>
      </c>
      <c r="Z17">
        <f>IF($A17 = "", "", Export!AC19)</f>
        <v>0</v>
      </c>
      <c r="AA17">
        <f>IF($A17 = "", "", Export!AD19)</f>
        <v>462500</v>
      </c>
      <c r="AB17">
        <f>IF($A17 = "", "", Export!AE19)</f>
        <v>0</v>
      </c>
    </row>
    <row r="18" spans="1:28" x14ac:dyDescent="0.25">
      <c r="A18" t="str">
        <f>Export!A20</f>
        <v>73</v>
      </c>
      <c r="B18" t="str">
        <f>Export!B20</f>
        <v>1160</v>
      </c>
      <c r="C18" t="str">
        <f>Export!C20</f>
        <v>73</v>
      </c>
      <c r="D18" t="str">
        <f>Export!D20</f>
        <v>1160</v>
      </c>
      <c r="E18" t="str">
        <f>Export!E20</f>
        <v>LAKEFIELD</v>
      </c>
      <c r="F18" t="str">
        <f>Export!F20</f>
        <v>TOWNSHIP</v>
      </c>
      <c r="G18">
        <f>Export!G20</f>
        <v>0</v>
      </c>
      <c r="H18" t="str">
        <f>Export!H20</f>
        <v/>
      </c>
      <c r="I18" t="str">
        <f>Export!I20</f>
        <v/>
      </c>
      <c r="J18" t="str">
        <f>Export!J20</f>
        <v>WORKSHEET 1</v>
      </c>
      <c r="K18">
        <f>Export!N20</f>
        <v>0</v>
      </c>
      <c r="L18">
        <f>Export!P20</f>
        <v>16700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t="str">
        <f>Export!A21</f>
        <v>73</v>
      </c>
      <c r="B19" t="str">
        <f>Export!B21</f>
        <v>1170</v>
      </c>
      <c r="C19" t="str">
        <f>Export!C21</f>
        <v>73</v>
      </c>
      <c r="D19" t="str">
        <f>Export!D21</f>
        <v>1170</v>
      </c>
      <c r="E19" t="str">
        <f>Export!E21</f>
        <v>MAPLE GROVE</v>
      </c>
      <c r="F19" t="str">
        <f>Export!F21</f>
        <v>TOWNSHIP</v>
      </c>
      <c r="G19">
        <f>Export!G21</f>
        <v>0</v>
      </c>
      <c r="H19" t="str">
        <f>Export!H21</f>
        <v/>
      </c>
      <c r="I19" t="str">
        <f>Export!I21</f>
        <v/>
      </c>
      <c r="J19" t="str">
        <f>Export!J21</f>
        <v>WORKSHEET 1</v>
      </c>
      <c r="K19">
        <f>Export!N21</f>
        <v>0</v>
      </c>
      <c r="L19">
        <f>Export!P21</f>
        <v>290300</v>
      </c>
      <c r="R19">
        <f t="shared" si="0"/>
        <v>0</v>
      </c>
      <c r="S19">
        <f>IF($A19 = "", "", Export!W21)</f>
        <v>0</v>
      </c>
      <c r="T19">
        <f>IF($A19 = "", "", Export!X21)</f>
        <v>127700</v>
      </c>
      <c r="U19">
        <f t="shared" si="1"/>
        <v>127700</v>
      </c>
      <c r="V19">
        <f>IF($A19 = "", "", Export!Y21)</f>
        <v>0</v>
      </c>
      <c r="W19">
        <f>IF($A19 = "", "", Export!Z21)</f>
        <v>0</v>
      </c>
      <c r="X19">
        <f>IF($A19 = "", "", Export!AA21)</f>
        <v>149300</v>
      </c>
      <c r="Y19">
        <f>IF($A19 = "", "", Export!AB21)</f>
        <v>37500</v>
      </c>
      <c r="Z19">
        <f>IF($A19 = "", "", Export!AC21)</f>
        <v>0</v>
      </c>
      <c r="AA19">
        <f>IF($A19 = "", "", Export!AD21)</f>
        <v>0</v>
      </c>
      <c r="AB19">
        <f>IF($A19 = "", "", Export!AE21)</f>
        <v>0</v>
      </c>
    </row>
    <row r="20" spans="1:28" x14ac:dyDescent="0.25">
      <c r="A20" t="str">
        <f>Export!A22</f>
        <v>73</v>
      </c>
      <c r="B20" t="str">
        <f>Export!B22</f>
        <v>1180</v>
      </c>
      <c r="C20" t="str">
        <f>Export!C22</f>
        <v>73</v>
      </c>
      <c r="D20" t="str">
        <f>Export!D22</f>
        <v>1180</v>
      </c>
      <c r="E20" t="str">
        <f>Export!E22</f>
        <v>MARION</v>
      </c>
      <c r="F20" t="str">
        <f>Export!F22</f>
        <v>TOWNSHIP</v>
      </c>
      <c r="G20">
        <f>Export!G22</f>
        <v>0</v>
      </c>
      <c r="H20" t="str">
        <f>Export!H22</f>
        <v/>
      </c>
      <c r="I20" t="str">
        <f>Export!I22</f>
        <v/>
      </c>
      <c r="J20" t="str">
        <f>Export!J22</f>
        <v>WORKSHEET 1</v>
      </c>
      <c r="K20">
        <f>Export!N22</f>
        <v>0</v>
      </c>
      <c r="L20">
        <f>Export!P22</f>
        <v>39000</v>
      </c>
      <c r="R20">
        <f t="shared" si="0"/>
        <v>0</v>
      </c>
      <c r="S20">
        <f>IF($A20 = "", "", Export!W22)</f>
        <v>0</v>
      </c>
      <c r="T20">
        <f>IF($A20 = "", "", Export!X22)</f>
        <v>4700</v>
      </c>
      <c r="U20">
        <f t="shared" si="1"/>
        <v>4700</v>
      </c>
      <c r="V20">
        <f>IF($A20 = "", "", Export!Y22)</f>
        <v>0</v>
      </c>
      <c r="W20">
        <f>IF($A20 = "", "", Export!Z22)</f>
        <v>0</v>
      </c>
      <c r="X20">
        <f>IF($A20 = "", "", Export!AA22)</f>
        <v>4300</v>
      </c>
      <c r="Y20">
        <f>IF($A20 = "", "", Export!AB22)</f>
        <v>0</v>
      </c>
      <c r="Z20">
        <f>IF($A20 = "", "", Export!AC22)</f>
        <v>0</v>
      </c>
      <c r="AA20">
        <f>IF($A20 = "", "", Export!AD22)</f>
        <v>0</v>
      </c>
      <c r="AB20">
        <f>IF($A20 = "", "", Export!AE22)</f>
        <v>0</v>
      </c>
    </row>
    <row r="21" spans="1:28" x14ac:dyDescent="0.25">
      <c r="A21" t="str">
        <f>Export!A23</f>
        <v>73</v>
      </c>
      <c r="B21" t="str">
        <f>Export!B23</f>
        <v>1190</v>
      </c>
      <c r="C21" t="str">
        <f>Export!C23</f>
        <v>73</v>
      </c>
      <c r="D21" t="str">
        <f>Export!D23</f>
        <v>1190</v>
      </c>
      <c r="E21" t="str">
        <f>Export!E23</f>
        <v>RICHLAND</v>
      </c>
      <c r="F21" t="str">
        <f>Export!F23</f>
        <v>TOWNSHIP</v>
      </c>
      <c r="G21">
        <f>Export!G23</f>
        <v>0</v>
      </c>
      <c r="H21" t="str">
        <f>Export!H23</f>
        <v/>
      </c>
      <c r="I21" t="str">
        <f>Export!I23</f>
        <v/>
      </c>
      <c r="J21" t="str">
        <f>Export!J23</f>
        <v>WORKSHEET 1</v>
      </c>
      <c r="K21">
        <f>Export!N23</f>
        <v>116200</v>
      </c>
      <c r="L21">
        <f>Export!P23</f>
        <v>1898600</v>
      </c>
      <c r="R21">
        <f t="shared" si="0"/>
        <v>0</v>
      </c>
      <c r="S21">
        <f>IF($A21 = "", "", Export!W23)</f>
        <v>0</v>
      </c>
      <c r="T21">
        <f>IF($A21 = "", "", Export!X23)</f>
        <v>1581150</v>
      </c>
      <c r="U21">
        <f t="shared" si="1"/>
        <v>1581150</v>
      </c>
      <c r="V21">
        <f>IF($A21 = "", "", Export!Y23)</f>
        <v>0</v>
      </c>
      <c r="W21">
        <f>IF($A21 = "", "", Export!Z23)</f>
        <v>0</v>
      </c>
      <c r="X21">
        <f>IF($A21 = "", "", Export!AA23)</f>
        <v>1643900</v>
      </c>
      <c r="Y21">
        <f>IF($A21 = "", "", Export!AB23)</f>
        <v>359000</v>
      </c>
      <c r="Z21">
        <f>IF($A21 = "", "", Export!AC23)</f>
        <v>0</v>
      </c>
      <c r="AA21">
        <f>IF($A21 = "", "", Export!AD23)</f>
        <v>96850</v>
      </c>
      <c r="AB21">
        <f>IF($A21 = "", "", Export!AE23)</f>
        <v>0</v>
      </c>
    </row>
    <row r="22" spans="1:28" x14ac:dyDescent="0.25">
      <c r="A22" t="str">
        <f>Export!A24</f>
        <v>73</v>
      </c>
      <c r="B22" t="str">
        <f>Export!B24</f>
        <v>1200</v>
      </c>
      <c r="C22" t="str">
        <f>Export!C24</f>
        <v>73</v>
      </c>
      <c r="D22" t="str">
        <f>Export!D24</f>
        <v>1200</v>
      </c>
      <c r="E22" t="str">
        <f>Export!E24</f>
        <v>SAGINAW</v>
      </c>
      <c r="F22" t="str">
        <f>Export!F24</f>
        <v>TOWNSHIP</v>
      </c>
      <c r="G22">
        <f>Export!G24</f>
        <v>0</v>
      </c>
      <c r="H22" t="str">
        <f>Export!H24</f>
        <v/>
      </c>
      <c r="I22" t="str">
        <f>Export!I24</f>
        <v/>
      </c>
      <c r="J22" t="str">
        <f>Export!J24</f>
        <v>WORKSHEET 1</v>
      </c>
      <c r="K22">
        <f>Export!N24</f>
        <v>627700</v>
      </c>
      <c r="L22">
        <f>Export!P24</f>
        <v>57085300</v>
      </c>
      <c r="R22">
        <f t="shared" si="0"/>
        <v>0</v>
      </c>
      <c r="S22">
        <f>IF($A22 = "", "", Export!W24)</f>
        <v>0</v>
      </c>
      <c r="T22">
        <f>IF($A22 = "", "", Export!X24)</f>
        <v>53812750</v>
      </c>
      <c r="U22">
        <f t="shared" si="1"/>
        <v>53812750</v>
      </c>
      <c r="V22">
        <f>IF($A22 = "", "", Export!Y24)</f>
        <v>0</v>
      </c>
      <c r="W22">
        <f>IF($A22 = "", "", Export!Z24)</f>
        <v>0</v>
      </c>
      <c r="X22">
        <f>IF($A22 = "", "", Export!AA24)</f>
        <v>49293600</v>
      </c>
      <c r="Y22">
        <f>IF($A22 = "", "", Export!AB24)</f>
        <v>3602000</v>
      </c>
      <c r="Z22">
        <f>IF($A22 = "", "", Export!AC24)</f>
        <v>0</v>
      </c>
      <c r="AA22">
        <f>IF($A22 = "", "", Export!AD24)</f>
        <v>1932050</v>
      </c>
      <c r="AB22">
        <f>IF($A22 = "", "", Export!AE24)</f>
        <v>0</v>
      </c>
    </row>
    <row r="23" spans="1:28" x14ac:dyDescent="0.25">
      <c r="A23" t="str">
        <f>Export!A25</f>
        <v>73</v>
      </c>
      <c r="B23" t="str">
        <f>Export!B25</f>
        <v>1210</v>
      </c>
      <c r="C23" t="str">
        <f>Export!C25</f>
        <v>73</v>
      </c>
      <c r="D23" t="str">
        <f>Export!D25</f>
        <v>1210</v>
      </c>
      <c r="E23" t="str">
        <f>Export!E25</f>
        <v>ST CHARLES</v>
      </c>
      <c r="F23" t="str">
        <f>Export!F25</f>
        <v>TOWNSHIP</v>
      </c>
      <c r="G23">
        <f>Export!G25</f>
        <v>0</v>
      </c>
      <c r="H23" t="str">
        <f>Export!H25</f>
        <v/>
      </c>
      <c r="I23" t="str">
        <f>Export!I25</f>
        <v/>
      </c>
      <c r="J23" t="str">
        <f>Export!J25</f>
        <v>WORKSHEET 1</v>
      </c>
      <c r="K23">
        <f>Export!N25</f>
        <v>0</v>
      </c>
      <c r="L23">
        <f>Export!P25</f>
        <v>2582702</v>
      </c>
      <c r="R23">
        <f t="shared" si="0"/>
        <v>0</v>
      </c>
      <c r="S23">
        <f>IF($A23 = "", "", Export!W25)</f>
        <v>0</v>
      </c>
      <c r="T23">
        <f>IF($A23 = "", "", Export!X25)</f>
        <v>2223800</v>
      </c>
      <c r="U23">
        <f t="shared" si="1"/>
        <v>2223800</v>
      </c>
      <c r="V23">
        <f>IF($A23 = "", "", Export!Y25)</f>
        <v>0</v>
      </c>
      <c r="W23">
        <f>IF($A23 = "", "", Export!Z25)</f>
        <v>0</v>
      </c>
      <c r="X23">
        <f>IF($A23 = "", "", Export!AA25)</f>
        <v>1847600</v>
      </c>
      <c r="Y23">
        <f>IF($A23 = "", "", Export!AB25)</f>
        <v>0</v>
      </c>
      <c r="Z23">
        <f>IF($A23 = "", "", Export!AC25)</f>
        <v>0</v>
      </c>
      <c r="AA23">
        <f>IF($A23 = "", "", Export!AD25)</f>
        <v>0</v>
      </c>
      <c r="AB23">
        <f>IF($A23 = "", "", Export!AE25)</f>
        <v>0</v>
      </c>
    </row>
    <row r="24" spans="1:28" x14ac:dyDescent="0.25">
      <c r="A24" t="str">
        <f>Export!A26</f>
        <v>73</v>
      </c>
      <c r="B24" t="str">
        <f>Export!B26</f>
        <v>1220</v>
      </c>
      <c r="C24" t="str">
        <f>Export!C26</f>
        <v>73</v>
      </c>
      <c r="D24" t="str">
        <f>Export!D26</f>
        <v>1220</v>
      </c>
      <c r="E24" t="str">
        <f>Export!E26</f>
        <v>SPAULDING</v>
      </c>
      <c r="F24" t="str">
        <f>Export!F26</f>
        <v>TOWNSHIP</v>
      </c>
      <c r="G24">
        <f>Export!G26</f>
        <v>0</v>
      </c>
      <c r="H24" t="str">
        <f>Export!H26</f>
        <v/>
      </c>
      <c r="I24" t="str">
        <f>Export!I26</f>
        <v/>
      </c>
      <c r="J24" t="str">
        <f>Export!J26</f>
        <v>WORKSHEET 1</v>
      </c>
      <c r="K24">
        <f>Export!N26</f>
        <v>14950</v>
      </c>
      <c r="L24">
        <f>Export!P26</f>
        <v>1351850</v>
      </c>
      <c r="R24">
        <f t="shared" si="0"/>
        <v>0</v>
      </c>
      <c r="S24">
        <f>IF($A24 = "", "", Export!W26)</f>
        <v>0</v>
      </c>
      <c r="T24">
        <f>IF($A24 = "", "", Export!X26)</f>
        <v>1188775</v>
      </c>
      <c r="U24">
        <f t="shared" si="1"/>
        <v>1188775</v>
      </c>
      <c r="V24">
        <f>IF($A24 = "", "", Export!Y26)</f>
        <v>0</v>
      </c>
      <c r="W24">
        <f>IF($A24 = "", "", Export!Z26)</f>
        <v>0</v>
      </c>
      <c r="X24">
        <f>IF($A24 = "", "", Export!AA26)</f>
        <v>585450</v>
      </c>
      <c r="Y24">
        <f>IF($A24 = "", "", Export!AB26)</f>
        <v>98050</v>
      </c>
      <c r="Z24">
        <f>IF($A24 = "", "", Export!AC26)</f>
        <v>0</v>
      </c>
      <c r="AA24">
        <f>IF($A24 = "", "", Export!AD26)</f>
        <v>11250</v>
      </c>
      <c r="AB24">
        <f>IF($A24 = "", "", Export!AE26)</f>
        <v>0</v>
      </c>
    </row>
    <row r="25" spans="1:28" x14ac:dyDescent="0.25">
      <c r="A25" t="str">
        <f>Export!A27</f>
        <v>73</v>
      </c>
      <c r="B25" t="str">
        <f>Export!B27</f>
        <v>1230</v>
      </c>
      <c r="C25" t="str">
        <f>Export!C27</f>
        <v>73</v>
      </c>
      <c r="D25" t="str">
        <f>Export!D27</f>
        <v>1230</v>
      </c>
      <c r="E25" t="str">
        <f>Export!E27</f>
        <v>SWAN CREEK</v>
      </c>
      <c r="F25" t="str">
        <f>Export!F27</f>
        <v>TOWNSHIP</v>
      </c>
      <c r="G25">
        <f>Export!G27</f>
        <v>0</v>
      </c>
      <c r="H25" t="str">
        <f>Export!H27</f>
        <v/>
      </c>
      <c r="I25" t="str">
        <f>Export!I27</f>
        <v/>
      </c>
      <c r="J25" t="str">
        <f>Export!J27</f>
        <v>WORKSHEET 1</v>
      </c>
      <c r="K25">
        <f>Export!N27</f>
        <v>194600</v>
      </c>
      <c r="L25">
        <f>Export!P27</f>
        <v>9925600</v>
      </c>
      <c r="R25">
        <f t="shared" si="0"/>
        <v>0</v>
      </c>
      <c r="S25">
        <f>IF($A25 = "", "", Export!W27)</f>
        <v>0</v>
      </c>
      <c r="T25">
        <f>IF($A25 = "", "", Export!X27)</f>
        <v>6036850</v>
      </c>
      <c r="U25">
        <f t="shared" si="1"/>
        <v>6036850</v>
      </c>
      <c r="V25">
        <f>IF($A25 = "", "", Export!Y27)</f>
        <v>0</v>
      </c>
      <c r="W25">
        <f>IF($A25 = "", "", Export!Z27)</f>
        <v>0</v>
      </c>
      <c r="X25">
        <f>IF($A25 = "", "", Export!AA27)</f>
        <v>643500</v>
      </c>
      <c r="Y25">
        <f>IF($A25 = "", "", Export!AB27)</f>
        <v>4056700</v>
      </c>
      <c r="Z25">
        <f>IF($A25 = "", "", Export!AC27)</f>
        <v>0</v>
      </c>
      <c r="AA25">
        <f>IF($A25 = "", "", Export!AD27)</f>
        <v>159700</v>
      </c>
      <c r="AB25">
        <f>IF($A25 = "", "", Export!AE27)</f>
        <v>0</v>
      </c>
    </row>
    <row r="26" spans="1:28" x14ac:dyDescent="0.25">
      <c r="A26" t="str">
        <f>Export!A28</f>
        <v>73</v>
      </c>
      <c r="B26" t="str">
        <f>Export!B28</f>
        <v>1240</v>
      </c>
      <c r="C26" t="str">
        <f>Export!C28</f>
        <v>73</v>
      </c>
      <c r="D26" t="str">
        <f>Export!D28</f>
        <v>1240</v>
      </c>
      <c r="E26" t="str">
        <f>Export!E28</f>
        <v>TAYMOUTH</v>
      </c>
      <c r="F26" t="str">
        <f>Export!F28</f>
        <v>TOWNSHIP</v>
      </c>
      <c r="G26">
        <f>Export!G28</f>
        <v>0</v>
      </c>
      <c r="H26" t="str">
        <f>Export!H28</f>
        <v/>
      </c>
      <c r="I26" t="str">
        <f>Export!I28</f>
        <v/>
      </c>
      <c r="J26" t="str">
        <f>Export!J28</f>
        <v>WORKSHEET 1</v>
      </c>
      <c r="K26">
        <f>Export!N28</f>
        <v>101400</v>
      </c>
      <c r="L26">
        <f>Export!P28</f>
        <v>1148300</v>
      </c>
      <c r="R26">
        <f t="shared" si="0"/>
        <v>0</v>
      </c>
      <c r="S26">
        <f>IF($A26 = "", "", Export!W28)</f>
        <v>0</v>
      </c>
      <c r="T26">
        <f>IF($A26 = "", "", Export!X28)</f>
        <v>1140150</v>
      </c>
      <c r="U26">
        <f t="shared" si="1"/>
        <v>1140150</v>
      </c>
      <c r="V26">
        <f>IF($A26 = "", "", Export!Y28)</f>
        <v>0</v>
      </c>
      <c r="W26">
        <f>IF($A26 = "", "", Export!Z28)</f>
        <v>0</v>
      </c>
      <c r="X26">
        <f>IF($A26 = "", "", Export!AA28)</f>
        <v>806700</v>
      </c>
      <c r="Y26">
        <f>IF($A26 = "", "", Export!AB28)</f>
        <v>155100</v>
      </c>
      <c r="Z26">
        <f>IF($A26 = "", "", Export!AC28)</f>
        <v>0</v>
      </c>
      <c r="AA26">
        <f>IF($A26 = "", "", Export!AD28)</f>
        <v>105900</v>
      </c>
      <c r="AB26">
        <f>IF($A26 = "", "", Export!AE28)</f>
        <v>0</v>
      </c>
    </row>
    <row r="27" spans="1:28" x14ac:dyDescent="0.25">
      <c r="A27" t="str">
        <f>Export!A29</f>
        <v>73</v>
      </c>
      <c r="B27" t="str">
        <f>Export!B29</f>
        <v>1250</v>
      </c>
      <c r="C27" t="str">
        <f>Export!C29</f>
        <v>73</v>
      </c>
      <c r="D27" t="str">
        <f>Export!D29</f>
        <v>1250</v>
      </c>
      <c r="E27" t="str">
        <f>Export!E29</f>
        <v>THOMAS</v>
      </c>
      <c r="F27" t="str">
        <f>Export!F29</f>
        <v>TOWNSHIP</v>
      </c>
      <c r="G27">
        <f>Export!G29</f>
        <v>0</v>
      </c>
      <c r="H27" t="str">
        <f>Export!H29</f>
        <v/>
      </c>
      <c r="I27" t="str">
        <f>Export!I29</f>
        <v/>
      </c>
      <c r="J27" t="str">
        <f>Export!J29</f>
        <v>WORKSHEET 1</v>
      </c>
      <c r="K27">
        <f>Export!N29</f>
        <v>2959800</v>
      </c>
      <c r="L27">
        <f>Export!P29</f>
        <v>107839600</v>
      </c>
      <c r="R27">
        <f t="shared" si="0"/>
        <v>0</v>
      </c>
      <c r="S27">
        <f>IF($A27 = "", "", Export!W29)</f>
        <v>0</v>
      </c>
      <c r="T27">
        <f>IF($A27 = "", "", Export!X29)</f>
        <v>95659850</v>
      </c>
      <c r="U27">
        <f t="shared" si="1"/>
        <v>95659850</v>
      </c>
      <c r="V27">
        <f>IF($A27 = "", "", Export!Y29)</f>
        <v>0</v>
      </c>
      <c r="W27">
        <f>IF($A27 = "", "", Export!Z29)</f>
        <v>0</v>
      </c>
      <c r="X27">
        <f>IF($A27 = "", "", Export!AA29)</f>
        <v>7419800</v>
      </c>
      <c r="Y27">
        <f>IF($A27 = "", "", Export!AB29)</f>
        <v>79043200</v>
      </c>
      <c r="Z27">
        <f>IF($A27 = "", "", Export!AC29)</f>
        <v>0</v>
      </c>
      <c r="AA27">
        <f>IF($A27 = "", "", Export!AD29)</f>
        <v>3742200</v>
      </c>
      <c r="AB27">
        <f>IF($A27 = "", "", Export!AE29)</f>
        <v>0</v>
      </c>
    </row>
    <row r="28" spans="1:28" x14ac:dyDescent="0.25">
      <c r="A28" t="str">
        <f>Export!A30</f>
        <v>73</v>
      </c>
      <c r="B28" t="str">
        <f>Export!B30</f>
        <v>1260</v>
      </c>
      <c r="C28" t="str">
        <f>Export!C30</f>
        <v>73</v>
      </c>
      <c r="D28" t="str">
        <f>Export!D30</f>
        <v>1260</v>
      </c>
      <c r="E28" t="str">
        <f>Export!E30</f>
        <v>TITTABAWASSEE</v>
      </c>
      <c r="F28" t="str">
        <f>Export!F30</f>
        <v>TOWNSHIP</v>
      </c>
      <c r="G28">
        <f>Export!G30</f>
        <v>0</v>
      </c>
      <c r="H28" t="str">
        <f>Export!H30</f>
        <v/>
      </c>
      <c r="I28" t="str">
        <f>Export!I30</f>
        <v/>
      </c>
      <c r="J28" t="str">
        <f>Export!J30</f>
        <v>WORKSHEET 1</v>
      </c>
      <c r="K28">
        <f>Export!N30</f>
        <v>1003850</v>
      </c>
      <c r="L28">
        <f>Export!P30</f>
        <v>6925650</v>
      </c>
      <c r="R28">
        <f t="shared" si="0"/>
        <v>0</v>
      </c>
      <c r="S28">
        <f>IF($A28 = "", "", Export!W30)</f>
        <v>0</v>
      </c>
      <c r="T28">
        <f>IF($A28 = "", "", Export!X30)</f>
        <v>5970450</v>
      </c>
      <c r="U28">
        <f t="shared" si="1"/>
        <v>5970450</v>
      </c>
      <c r="V28">
        <f>IF($A28 = "", "", Export!Y30)</f>
        <v>0</v>
      </c>
      <c r="W28">
        <f>IF($A28 = "", "", Export!Z30)</f>
        <v>0</v>
      </c>
      <c r="X28">
        <f>IF($A28 = "", "", Export!AA30)</f>
        <v>4140400</v>
      </c>
      <c r="Y28">
        <f>IF($A28 = "", "", Export!AB30)</f>
        <v>856400</v>
      </c>
      <c r="Z28">
        <f>IF($A28 = "", "", Export!AC30)</f>
        <v>0</v>
      </c>
      <c r="AA28">
        <f>IF($A28 = "", "", Export!AD30)</f>
        <v>496650</v>
      </c>
      <c r="AB28">
        <f>IF($A28 = "", "", Export!AE30)</f>
        <v>0</v>
      </c>
    </row>
    <row r="29" spans="1:28" x14ac:dyDescent="0.25">
      <c r="A29" t="str">
        <f>Export!A31</f>
        <v>73</v>
      </c>
      <c r="B29" t="str">
        <f>Export!B31</f>
        <v>1270</v>
      </c>
      <c r="C29" t="str">
        <f>Export!C31</f>
        <v>73</v>
      </c>
      <c r="D29" t="str">
        <f>Export!D31</f>
        <v>1270</v>
      </c>
      <c r="E29" t="str">
        <f>Export!E31</f>
        <v>ZILWAUKEE</v>
      </c>
      <c r="F29" t="str">
        <f>Export!F31</f>
        <v>TOWNSHIP</v>
      </c>
      <c r="G29">
        <f>Export!G31</f>
        <v>0</v>
      </c>
      <c r="H29" t="str">
        <f>Export!H31</f>
        <v/>
      </c>
      <c r="I29" t="str">
        <f>Export!I31</f>
        <v/>
      </c>
      <c r="J29" t="str">
        <f>Export!J31</f>
        <v>WORKSHEET 1</v>
      </c>
      <c r="K29">
        <f>Export!N31</f>
        <v>0</v>
      </c>
      <c r="L29">
        <f>Export!P31</f>
        <v>622600</v>
      </c>
      <c r="R29">
        <f t="shared" si="0"/>
        <v>0</v>
      </c>
      <c r="S29">
        <f>IF($A29 = "", "", Export!W31)</f>
        <v>0</v>
      </c>
      <c r="T29">
        <f>IF($A29 = "", "", Export!X31)</f>
        <v>715000</v>
      </c>
      <c r="U29">
        <f t="shared" si="1"/>
        <v>715000</v>
      </c>
      <c r="V29">
        <f>IF($A29 = "", "", Export!Y31)</f>
        <v>0</v>
      </c>
      <c r="W29">
        <f>IF($A29 = "", "", Export!Z31)</f>
        <v>0</v>
      </c>
      <c r="X29">
        <f>IF($A29 = "", "", Export!AA31)</f>
        <v>270700</v>
      </c>
      <c r="Y29">
        <f>IF($A29 = "", "", Export!AB31)</f>
        <v>238000</v>
      </c>
      <c r="Z29">
        <f>IF($A29 = "", "", Export!AC31)</f>
        <v>0</v>
      </c>
      <c r="AA29">
        <f>IF($A29 = "", "", Export!AD31)</f>
        <v>0</v>
      </c>
      <c r="AB29">
        <f>IF($A29 = "", "", Export!AE31)</f>
        <v>0</v>
      </c>
    </row>
    <row r="30" spans="1:28" x14ac:dyDescent="0.25">
      <c r="A30" t="str">
        <f>Export!A32</f>
        <v>73</v>
      </c>
      <c r="B30" t="str">
        <f>Export!B32</f>
        <v>2010</v>
      </c>
      <c r="C30" t="str">
        <f>Export!C32</f>
        <v>73</v>
      </c>
      <c r="D30" t="str">
        <f>Export!D32</f>
        <v>2010</v>
      </c>
      <c r="E30" t="str">
        <f>Export!E32</f>
        <v>FRANKENMUTH</v>
      </c>
      <c r="F30" t="str">
        <f>Export!F32</f>
        <v>CITY</v>
      </c>
      <c r="G30">
        <f>Export!G32</f>
        <v>0</v>
      </c>
      <c r="H30" t="str">
        <f>Export!H32</f>
        <v/>
      </c>
      <c r="I30" t="str">
        <f>Export!I32</f>
        <v/>
      </c>
      <c r="J30" t="str">
        <f>Export!J32</f>
        <v>WORKSHEET 1</v>
      </c>
      <c r="K30">
        <f>Export!N32</f>
        <v>797100</v>
      </c>
      <c r="L30">
        <f>Export!P32</f>
        <v>19506250</v>
      </c>
      <c r="R30">
        <f t="shared" si="0"/>
        <v>0</v>
      </c>
      <c r="S30">
        <f>IF($A30 = "", "", Export!W32)</f>
        <v>0</v>
      </c>
      <c r="T30">
        <f>IF($A30 = "", "", Export!X32)</f>
        <v>17579050</v>
      </c>
      <c r="U30">
        <f t="shared" si="1"/>
        <v>17579050</v>
      </c>
      <c r="V30">
        <f>IF($A30 = "", "", Export!Y32)</f>
        <v>0</v>
      </c>
      <c r="W30">
        <f>IF($A30 = "", "", Export!Z32)</f>
        <v>0</v>
      </c>
      <c r="X30">
        <f>IF($A30 = "", "", Export!AA32)</f>
        <v>18082300</v>
      </c>
      <c r="Y30">
        <f>IF($A30 = "", "", Export!AB32)</f>
        <v>1902900</v>
      </c>
      <c r="Z30">
        <f>IF($A30 = "", "", Export!AC32)</f>
        <v>0</v>
      </c>
      <c r="AA30">
        <f>IF($A30 = "", "", Export!AD32)</f>
        <v>852150</v>
      </c>
      <c r="AB30">
        <f>IF($A30 = "", "", Export!AE32)</f>
        <v>0</v>
      </c>
    </row>
    <row r="31" spans="1:28" x14ac:dyDescent="0.25">
      <c r="A31" t="str">
        <f>Export!A33</f>
        <v>73</v>
      </c>
      <c r="B31" t="str">
        <f>Export!B33</f>
        <v>2020</v>
      </c>
      <c r="C31" t="str">
        <f>Export!C33</f>
        <v>73</v>
      </c>
      <c r="D31" t="str">
        <f>Export!D33</f>
        <v>2020</v>
      </c>
      <c r="E31" t="str">
        <f>Export!E33</f>
        <v>SAGINAW</v>
      </c>
      <c r="F31" t="str">
        <f>Export!F33</f>
        <v>CITY</v>
      </c>
      <c r="G31">
        <f>Export!G33</f>
        <v>0</v>
      </c>
      <c r="H31" t="str">
        <f>Export!H33</f>
        <v/>
      </c>
      <c r="I31" t="str">
        <f>Export!I33</f>
        <v/>
      </c>
      <c r="J31" t="str">
        <f>Export!J33</f>
        <v>WORKSHEET 1</v>
      </c>
      <c r="K31">
        <f>Export!N33</f>
        <v>2177750</v>
      </c>
      <c r="L31">
        <f>Export!P33</f>
        <v>69135150</v>
      </c>
      <c r="R31">
        <f t="shared" si="0"/>
        <v>0</v>
      </c>
      <c r="S31">
        <f>IF($A31 = "", "", Export!W33)</f>
        <v>0</v>
      </c>
      <c r="T31">
        <f>IF($A31 = "", "", Export!X33)</f>
        <v>63492800</v>
      </c>
      <c r="U31">
        <f t="shared" si="1"/>
        <v>63492800</v>
      </c>
      <c r="V31">
        <f>IF($A31 = "", "", Export!Y33)</f>
        <v>0</v>
      </c>
      <c r="W31">
        <f>IF($A31 = "", "", Export!Z33)</f>
        <v>0</v>
      </c>
      <c r="X31">
        <f>IF($A31 = "", "", Export!AA33)</f>
        <v>29725400</v>
      </c>
      <c r="Y31">
        <f>IF($A31 = "", "", Export!AB33)</f>
        <v>25515700</v>
      </c>
      <c r="Z31">
        <f>IF($A31 = "", "", Export!AC33)</f>
        <v>0</v>
      </c>
      <c r="AA31">
        <f>IF($A31 = "", "", Export!AD33)</f>
        <v>2476550</v>
      </c>
      <c r="AB31">
        <f>IF($A31 = "", "", Export!AE33)</f>
        <v>0</v>
      </c>
    </row>
    <row r="32" spans="1:28" x14ac:dyDescent="0.25">
      <c r="A32" t="str">
        <f>Export!A34</f>
        <v>73</v>
      </c>
      <c r="B32" t="str">
        <f>Export!B34</f>
        <v>2030</v>
      </c>
      <c r="C32" t="str">
        <f>Export!C34</f>
        <v>73</v>
      </c>
      <c r="D32" t="str">
        <f>Export!D34</f>
        <v>2030</v>
      </c>
      <c r="E32" t="str">
        <f>Export!E34</f>
        <v>ZILWAUKEE</v>
      </c>
      <c r="F32" t="str">
        <f>Export!F34</f>
        <v>CITY</v>
      </c>
      <c r="G32">
        <f>Export!G34</f>
        <v>0</v>
      </c>
      <c r="H32" t="str">
        <f>Export!H34</f>
        <v/>
      </c>
      <c r="I32" t="str">
        <f>Export!I34</f>
        <v/>
      </c>
      <c r="J32" t="str">
        <f>Export!J34</f>
        <v>WORKSHEET 1</v>
      </c>
      <c r="K32">
        <f>Export!N34</f>
        <v>0</v>
      </c>
      <c r="L32">
        <f>Export!P34</f>
        <v>3615300</v>
      </c>
      <c r="R32">
        <f t="shared" si="0"/>
        <v>0</v>
      </c>
      <c r="S32">
        <f>IF($A32 = "", "", Export!W34)</f>
        <v>0</v>
      </c>
      <c r="T32">
        <f>IF($A32 = "", "", Export!X34)</f>
        <v>3300000</v>
      </c>
      <c r="U32">
        <f t="shared" si="1"/>
        <v>3300000</v>
      </c>
      <c r="V32">
        <f>IF($A32 = "", "", Export!Y34)</f>
        <v>0</v>
      </c>
      <c r="W32">
        <f>IF($A32 = "", "", Export!Z34)</f>
        <v>0</v>
      </c>
      <c r="X32">
        <f>IF($A32 = "", "", Export!AA34)</f>
        <v>886600</v>
      </c>
      <c r="Y32">
        <f>IF($A32 = "", "", Export!AB34)</f>
        <v>2411200</v>
      </c>
      <c r="Z32">
        <f>IF($A32 = "", "", Export!AC34)</f>
        <v>0</v>
      </c>
      <c r="AA32">
        <f>IF($A32 = "", "", Export!AD34)</f>
        <v>195395</v>
      </c>
      <c r="AB32">
        <f>IF($A32 = "", "", Export!AE34)</f>
        <v>0</v>
      </c>
    </row>
    <row r="33" spans="1:28" x14ac:dyDescent="0.25">
      <c r="A33" t="str">
        <f>Export!A35</f>
        <v>73</v>
      </c>
      <c r="B33" t="str">
        <f>Export!B35</f>
        <v>3010</v>
      </c>
      <c r="C33" t="str">
        <f>Export!C35</f>
        <v>73</v>
      </c>
      <c r="D33" t="str">
        <f>Export!D35</f>
        <v>3010</v>
      </c>
      <c r="E33" t="str">
        <f>Export!E35</f>
        <v>BIRCH RUN</v>
      </c>
      <c r="F33" t="str">
        <f>Export!F35</f>
        <v>VILLAGE</v>
      </c>
      <c r="G33">
        <f>Export!G35</f>
        <v>0</v>
      </c>
      <c r="H33" t="str">
        <f>Export!H35</f>
        <v/>
      </c>
      <c r="I33" t="str">
        <f>Export!I35</f>
        <v/>
      </c>
      <c r="J33" t="str">
        <f>Export!J35</f>
        <v>WORKSHEET 1</v>
      </c>
      <c r="K33">
        <f>Export!N35</f>
        <v>0</v>
      </c>
      <c r="L33">
        <f>Export!P35</f>
        <v>7912980</v>
      </c>
      <c r="R33">
        <f t="shared" si="0"/>
        <v>0</v>
      </c>
      <c r="S33">
        <f>IF($A33 = "", "", Export!W35)</f>
        <v>0</v>
      </c>
      <c r="T33">
        <f>IF($A33 = "", "", Export!X35)</f>
        <v>6542200</v>
      </c>
      <c r="U33">
        <f t="shared" si="1"/>
        <v>6542200</v>
      </c>
      <c r="V33">
        <f>IF($A33 = "", "", Export!Y35)</f>
        <v>0</v>
      </c>
      <c r="W33">
        <f>IF($A33 = "", "", Export!Z35)</f>
        <v>0</v>
      </c>
      <c r="X33">
        <f>IF($A33 = "", "", Export!AA35)</f>
        <v>8118000</v>
      </c>
      <c r="Y33">
        <f>IF($A33 = "", "", Export!AB35)</f>
        <v>0</v>
      </c>
      <c r="Z33">
        <f>IF($A33 = "", "", Export!AC35)</f>
        <v>0</v>
      </c>
      <c r="AA33">
        <f>IF($A33 = "", "", Export!AD35)</f>
        <v>0</v>
      </c>
      <c r="AB33">
        <f>IF($A33 = "", "", Export!AE35)</f>
        <v>0</v>
      </c>
    </row>
    <row r="34" spans="1:28" x14ac:dyDescent="0.25">
      <c r="A34" t="str">
        <f>Export!A36</f>
        <v>73</v>
      </c>
      <c r="B34" t="str">
        <f>Export!B36</f>
        <v>3020</v>
      </c>
      <c r="C34" t="str">
        <f>Export!C36</f>
        <v>73</v>
      </c>
      <c r="D34" t="str">
        <f>Export!D36</f>
        <v>3020</v>
      </c>
      <c r="E34" t="str">
        <f>Export!E36</f>
        <v>CHESANING</v>
      </c>
      <c r="F34" t="str">
        <f>Export!F36</f>
        <v>VILLAGE</v>
      </c>
      <c r="G34">
        <f>Export!G36</f>
        <v>0</v>
      </c>
      <c r="H34" t="str">
        <f>Export!H36</f>
        <v/>
      </c>
      <c r="I34" t="str">
        <f>Export!I36</f>
        <v/>
      </c>
      <c r="J34" t="str">
        <f>Export!J36</f>
        <v>WORKSHEET 1</v>
      </c>
      <c r="K34">
        <f>Export!N36</f>
        <v>112300</v>
      </c>
      <c r="L34">
        <f>Export!P36</f>
        <v>2641100</v>
      </c>
      <c r="R34">
        <f t="shared" si="0"/>
        <v>0</v>
      </c>
      <c r="S34">
        <f>IF($A34 = "", "", Export!W36)</f>
        <v>0</v>
      </c>
      <c r="T34">
        <f>IF($A34 = "", "", Export!X36)</f>
        <v>2015550</v>
      </c>
      <c r="U34">
        <f t="shared" si="1"/>
        <v>2015550</v>
      </c>
      <c r="V34">
        <f>IF($A34 = "", "", Export!Y36)</f>
        <v>0</v>
      </c>
      <c r="W34">
        <f>IF($A34 = "", "", Export!Z36)</f>
        <v>0</v>
      </c>
      <c r="X34">
        <f>IF($A34 = "", "", Export!AA36)</f>
        <v>1145400</v>
      </c>
      <c r="Y34">
        <f>IF($A34 = "", "", Export!AB36)</f>
        <v>1045500</v>
      </c>
      <c r="Z34">
        <f>IF($A34 = "", "", Export!AC36)</f>
        <v>0</v>
      </c>
      <c r="AA34">
        <f>IF($A34 = "", "", Export!AD36)</f>
        <v>88700</v>
      </c>
      <c r="AB34">
        <f>IF($A34 = "", "", Export!AE36)</f>
        <v>0</v>
      </c>
    </row>
    <row r="35" spans="1:28" x14ac:dyDescent="0.25">
      <c r="A35" t="str">
        <f>Export!A37</f>
        <v>73</v>
      </c>
      <c r="B35" t="str">
        <f>Export!B37</f>
        <v>3030</v>
      </c>
      <c r="C35" t="str">
        <f>Export!C37</f>
        <v>73</v>
      </c>
      <c r="D35" t="str">
        <f>Export!D37</f>
        <v>3030</v>
      </c>
      <c r="E35" t="str">
        <f>Export!E37</f>
        <v>MERRILL</v>
      </c>
      <c r="F35" t="str">
        <f>Export!F37</f>
        <v>VILLAGE</v>
      </c>
      <c r="G35">
        <f>Export!G37</f>
        <v>0</v>
      </c>
      <c r="H35" t="str">
        <f>Export!H37</f>
        <v/>
      </c>
      <c r="I35" t="str">
        <f>Export!I37</f>
        <v/>
      </c>
      <c r="J35" t="str">
        <f>Export!J37</f>
        <v>WORKSHEET 1</v>
      </c>
      <c r="K35">
        <f>Export!N37</f>
        <v>3178850</v>
      </c>
      <c r="L35">
        <f>Export!P37</f>
        <v>7453150</v>
      </c>
      <c r="R35">
        <f t="shared" si="0"/>
        <v>0</v>
      </c>
      <c r="S35">
        <f>IF($A35 = "", "", Export!W37)</f>
        <v>0</v>
      </c>
      <c r="T35">
        <f>IF($A35 = "", "", Export!X37)</f>
        <v>7942700</v>
      </c>
      <c r="U35">
        <f t="shared" si="1"/>
        <v>7942700</v>
      </c>
      <c r="V35">
        <f>IF($A35 = "", "", Export!Y37)</f>
        <v>0</v>
      </c>
      <c r="W35">
        <f>IF($A35 = "", "", Export!Z37)</f>
        <v>0</v>
      </c>
      <c r="X35">
        <f>IF($A35 = "", "", Export!AA37)</f>
        <v>30100</v>
      </c>
      <c r="Y35">
        <f>IF($A35 = "", "", Export!AB37)</f>
        <v>5623300</v>
      </c>
      <c r="Z35">
        <f>IF($A35 = "", "", Export!AC37)</f>
        <v>0</v>
      </c>
      <c r="AA35">
        <f>IF($A35 = "", "", Export!AD37)</f>
        <v>2524600</v>
      </c>
      <c r="AB35">
        <f>IF($A35 = "", "", Export!AE37)</f>
        <v>0</v>
      </c>
    </row>
    <row r="36" spans="1:28" x14ac:dyDescent="0.25">
      <c r="A36" t="str">
        <f>Export!A38</f>
        <v>73</v>
      </c>
      <c r="B36" t="str">
        <f>Export!B38</f>
        <v>3040</v>
      </c>
      <c r="C36" t="str">
        <f>Export!C38</f>
        <v>73</v>
      </c>
      <c r="D36" t="str">
        <f>Export!D38</f>
        <v>3040</v>
      </c>
      <c r="E36" t="str">
        <f>Export!E38</f>
        <v>OAKLEY</v>
      </c>
      <c r="F36" t="str">
        <f>Export!F38</f>
        <v>VILLAGE</v>
      </c>
      <c r="G36">
        <f>Export!G38</f>
        <v>0</v>
      </c>
      <c r="H36" t="str">
        <f>Export!H38</f>
        <v/>
      </c>
      <c r="I36" t="str">
        <f>Export!I38</f>
        <v/>
      </c>
      <c r="J36" t="str">
        <f>Export!J38</f>
        <v>WORKSHEET 1</v>
      </c>
      <c r="K36">
        <f>Export!N38</f>
        <v>0</v>
      </c>
      <c r="L36">
        <f>Export!P38</f>
        <v>333400</v>
      </c>
      <c r="R36">
        <f t="shared" si="0"/>
        <v>0</v>
      </c>
      <c r="S36">
        <f>IF($A36 = "", "", Export!W38)</f>
        <v>0</v>
      </c>
      <c r="T36">
        <f>IF($A36 = "", "", Export!X38)</f>
        <v>234800</v>
      </c>
      <c r="U36">
        <f t="shared" si="1"/>
        <v>234800</v>
      </c>
      <c r="V36">
        <f>IF($A36 = "", "", Export!Y38)</f>
        <v>0</v>
      </c>
      <c r="W36">
        <f>IF($A36 = "", "", Export!Z38)</f>
        <v>0</v>
      </c>
      <c r="X36">
        <f>IF($A36 = "", "", Export!AA38)</f>
        <v>124700</v>
      </c>
      <c r="Y36">
        <f>IF($A36 = "", "", Export!AB38)</f>
        <v>285700</v>
      </c>
      <c r="Z36">
        <f>IF($A36 = "", "", Export!AC38)</f>
        <v>0</v>
      </c>
      <c r="AA36">
        <f>IF($A36 = "", "", Export!AD38)</f>
        <v>0</v>
      </c>
      <c r="AB36">
        <f>IF($A36 = "", "", Export!AE38)</f>
        <v>0</v>
      </c>
    </row>
    <row r="37" spans="1:28" x14ac:dyDescent="0.25">
      <c r="A37" t="str">
        <f>Export!A39</f>
        <v>73</v>
      </c>
      <c r="B37" t="str">
        <f>Export!B39</f>
        <v>3045</v>
      </c>
      <c r="C37" t="str">
        <f>Export!C39</f>
        <v>79</v>
      </c>
      <c r="D37" t="str">
        <f>Export!D39</f>
        <v>3090</v>
      </c>
      <c r="E37" t="str">
        <f>Export!E39</f>
        <v>REESE</v>
      </c>
      <c r="F37" t="str">
        <f>Export!F39</f>
        <v>VILLAGE</v>
      </c>
      <c r="G37">
        <f>Export!G39</f>
        <v>0</v>
      </c>
      <c r="H37" t="str">
        <f>Export!H39</f>
        <v>TUSCOLA</v>
      </c>
      <c r="I37" t="str">
        <f>Export!I39</f>
        <v/>
      </c>
      <c r="J37" t="str">
        <f>Export!J39</f>
        <v>WORKSHEET 1</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t="str">
        <f>Export!A40</f>
        <v>73</v>
      </c>
      <c r="B38" t="str">
        <f>Export!B40</f>
        <v>3050</v>
      </c>
      <c r="C38" t="str">
        <f>Export!C40</f>
        <v>73</v>
      </c>
      <c r="D38" t="str">
        <f>Export!D40</f>
        <v>3050</v>
      </c>
      <c r="E38" t="str">
        <f>Export!E40</f>
        <v>ST CHARLES</v>
      </c>
      <c r="F38" t="str">
        <f>Export!F40</f>
        <v>VILLAGE</v>
      </c>
      <c r="G38">
        <f>Export!G40</f>
        <v>0</v>
      </c>
      <c r="H38" t="str">
        <f>Export!H40</f>
        <v/>
      </c>
      <c r="I38" t="str">
        <f>Export!I40</f>
        <v/>
      </c>
      <c r="J38" t="str">
        <f>Export!J40</f>
        <v>WORKSHEET 1</v>
      </c>
      <c r="K38">
        <f>Export!N40</f>
        <v>0</v>
      </c>
      <c r="L38">
        <f>Export!P40</f>
        <v>7060600</v>
      </c>
      <c r="R38">
        <f t="shared" si="0"/>
        <v>0</v>
      </c>
      <c r="S38">
        <f>IF($A38 = "", "", Export!W40)</f>
        <v>0</v>
      </c>
      <c r="T38">
        <f>IF($A38 = "", "", Export!X40)</f>
        <v>3356600</v>
      </c>
      <c r="U38">
        <f t="shared" si="1"/>
        <v>3356600</v>
      </c>
      <c r="V38">
        <f>IF($A38 = "", "", Export!Y40)</f>
        <v>0</v>
      </c>
      <c r="W38">
        <f>IF($A38 = "", "", Export!Z40)</f>
        <v>0</v>
      </c>
      <c r="X38">
        <f>IF($A38 = "", "", Export!AA40)</f>
        <v>592400</v>
      </c>
      <c r="Y38">
        <f>IF($A38 = "", "", Export!AB40)</f>
        <v>1144700</v>
      </c>
      <c r="Z38">
        <f>IF($A38 = "", "", Export!AC40)</f>
        <v>0</v>
      </c>
      <c r="AA38">
        <f>IF($A38 = "", "", Export!AD40)</f>
        <v>0</v>
      </c>
      <c r="AB38">
        <f>IF($A38 = "", "", Export!AE40)</f>
        <v>0</v>
      </c>
    </row>
    <row r="39" spans="1:28" x14ac:dyDescent="0.25">
      <c r="A39" t="str">
        <f>Export!A41</f>
        <v>73</v>
      </c>
      <c r="B39" t="str">
        <f>Export!B41</f>
        <v>09010</v>
      </c>
      <c r="C39" t="str">
        <f>Export!C41</f>
        <v>09</v>
      </c>
      <c r="D39" t="str">
        <f>Export!D41</f>
        <v>09010</v>
      </c>
      <c r="E39" t="str">
        <f>Export!E41</f>
        <v>BAY CITY SCHOOL DISTRICT</v>
      </c>
      <c r="F39" t="str">
        <f>Export!F41</f>
        <v>SCHOOL DISTRICT</v>
      </c>
      <c r="G39">
        <f>Export!G41</f>
        <v>0</v>
      </c>
      <c r="H39" t="str">
        <f>Export!H41</f>
        <v>BAY</v>
      </c>
      <c r="I39" t="str">
        <f>Export!I41</f>
        <v>09000</v>
      </c>
      <c r="J39" t="str">
        <f>Export!J41</f>
        <v>WORKSHEET 2</v>
      </c>
      <c r="K39">
        <f>Export!N41</f>
        <v>0</v>
      </c>
      <c r="L39">
        <f>Export!P41</f>
        <v>644800</v>
      </c>
      <c r="R39">
        <f t="shared" si="0"/>
        <v>0</v>
      </c>
      <c r="S39">
        <f>IF($A39 = "", "", Export!W41)</f>
        <v>0</v>
      </c>
      <c r="T39">
        <f>IF($A39 = "", "", Export!X41)</f>
        <v>1085700</v>
      </c>
      <c r="U39">
        <f t="shared" si="1"/>
        <v>1085700</v>
      </c>
      <c r="V39">
        <f>IF($A39 = "", "", Export!Y41)</f>
        <v>0</v>
      </c>
      <c r="W39">
        <f>IF($A39 = "", "", Export!Z41)</f>
        <v>0</v>
      </c>
      <c r="X39">
        <f>IF($A39 = "", "", Export!AA41)</f>
        <v>291200</v>
      </c>
      <c r="Y39">
        <f>IF($A39 = "", "", Export!AB41)</f>
        <v>238000</v>
      </c>
      <c r="Z39">
        <f>IF($A39 = "", "", Export!AC41)</f>
        <v>0</v>
      </c>
      <c r="AA39">
        <f>IF($A39 = "", "", Export!AD41)</f>
        <v>0</v>
      </c>
      <c r="AB39">
        <f>IF($A39 = "", "", Export!AE41)</f>
        <v>0</v>
      </c>
    </row>
    <row r="40" spans="1:28" x14ac:dyDescent="0.25">
      <c r="A40" t="str">
        <f>Export!A42</f>
        <v>73</v>
      </c>
      <c r="B40" t="str">
        <f>Export!B42</f>
        <v>19120</v>
      </c>
      <c r="C40" t="str">
        <f>Export!C42</f>
        <v>19</v>
      </c>
      <c r="D40" t="str">
        <f>Export!D42</f>
        <v>19120</v>
      </c>
      <c r="E40" t="str">
        <f>Export!E42</f>
        <v>OVID-ELSIE AREA SCHOOLS</v>
      </c>
      <c r="F40" t="str">
        <f>Export!F42</f>
        <v>SCHOOL DISTRICT</v>
      </c>
      <c r="G40">
        <f>Export!G42</f>
        <v>0</v>
      </c>
      <c r="H40" t="str">
        <f>Export!H42</f>
        <v>CLINTON</v>
      </c>
      <c r="I40" t="str">
        <f>Export!I42</f>
        <v>19000</v>
      </c>
      <c r="J40" t="str">
        <f>Export!J42</f>
        <v>WORKSHEET 2</v>
      </c>
      <c r="K40">
        <f>Export!N42</f>
        <v>0</v>
      </c>
      <c r="L40">
        <f>Export!P42</f>
        <v>100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t="str">
        <f>Export!A43</f>
        <v>73</v>
      </c>
      <c r="B41" t="str">
        <f>Export!B43</f>
        <v>25150</v>
      </c>
      <c r="C41" t="str">
        <f>Export!C43</f>
        <v>25</v>
      </c>
      <c r="D41" t="str">
        <f>Export!D43</f>
        <v>25150</v>
      </c>
      <c r="E41" t="str">
        <f>Export!E43</f>
        <v>CLIO AREA SCHOOL DISTRICT</v>
      </c>
      <c r="F41" t="str">
        <f>Export!F43</f>
        <v>SCHOOL DISTRICT</v>
      </c>
      <c r="G41">
        <f>Export!G43</f>
        <v>0</v>
      </c>
      <c r="H41" t="str">
        <f>Export!H43</f>
        <v>GENESEE</v>
      </c>
      <c r="I41" t="str">
        <f>Export!I43</f>
        <v>25000</v>
      </c>
      <c r="J41" t="str">
        <f>Export!J43</f>
        <v>WORKSHEET 2</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t="str">
        <f>Export!A44</f>
        <v>73</v>
      </c>
      <c r="B42" t="str">
        <f>Export!B44</f>
        <v>25260</v>
      </c>
      <c r="C42" t="str">
        <f>Export!C44</f>
        <v>25</v>
      </c>
      <c r="D42" t="str">
        <f>Export!D44</f>
        <v>25260</v>
      </c>
      <c r="E42" t="str">
        <f>Export!E44</f>
        <v>MONTROSE COMMUNITY SCHOOLS</v>
      </c>
      <c r="F42" t="str">
        <f>Export!F44</f>
        <v>SCHOOL DISTRICT</v>
      </c>
      <c r="G42">
        <f>Export!G44</f>
        <v>0</v>
      </c>
      <c r="H42" t="str">
        <f>Export!H44</f>
        <v>GENESEE</v>
      </c>
      <c r="I42" t="str">
        <f>Export!I44</f>
        <v>25000</v>
      </c>
      <c r="J42" t="str">
        <f>Export!J44</f>
        <v>WORKSHEET 2</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t="str">
        <f>Export!A45</f>
        <v>73</v>
      </c>
      <c r="B43" t="str">
        <f>Export!B45</f>
        <v>29020</v>
      </c>
      <c r="C43" t="str">
        <f>Export!C45</f>
        <v>29</v>
      </c>
      <c r="D43" t="str">
        <f>Export!D45</f>
        <v>29020</v>
      </c>
      <c r="E43" t="str">
        <f>Export!E45</f>
        <v>ASHLEY COMMUNITY SCHOOLS</v>
      </c>
      <c r="F43" t="str">
        <f>Export!F45</f>
        <v>SCHOOL DISTRICT</v>
      </c>
      <c r="G43">
        <f>Export!G45</f>
        <v>0</v>
      </c>
      <c r="H43" t="str">
        <f>Export!H45</f>
        <v>GRATIOT</v>
      </c>
      <c r="I43" t="str">
        <f>Export!I45</f>
        <v>29000</v>
      </c>
      <c r="J43" t="str">
        <f>Export!J45</f>
        <v>WORKSHEET 2</v>
      </c>
      <c r="K43">
        <f>Export!N45</f>
        <v>0</v>
      </c>
      <c r="L43">
        <f>Export!P45</f>
        <v>88800</v>
      </c>
      <c r="R43">
        <f t="shared" si="0"/>
        <v>0</v>
      </c>
      <c r="S43">
        <f>IF($A43 = "", "", Export!W45)</f>
        <v>0</v>
      </c>
      <c r="T43">
        <f>IF($A43 = "", "", Export!X45)</f>
        <v>79100</v>
      </c>
      <c r="U43">
        <f t="shared" si="1"/>
        <v>79100</v>
      </c>
      <c r="V43">
        <f>IF($A43 = "", "", Export!Y45)</f>
        <v>0</v>
      </c>
      <c r="W43">
        <f>IF($A43 = "", "", Export!Z45)</f>
        <v>0</v>
      </c>
      <c r="X43">
        <f>IF($A43 = "", "", Export!AA45)</f>
        <v>77200</v>
      </c>
      <c r="Y43">
        <f>IF($A43 = "", "", Export!AB45)</f>
        <v>0</v>
      </c>
      <c r="Z43">
        <f>IF($A43 = "", "", Export!AC45)</f>
        <v>0</v>
      </c>
      <c r="AA43">
        <f>IF($A43 = "", "", Export!AD45)</f>
        <v>0</v>
      </c>
      <c r="AB43">
        <f>IF($A43 = "", "", Export!AE45)</f>
        <v>0</v>
      </c>
    </row>
    <row r="44" spans="1:28" x14ac:dyDescent="0.25">
      <c r="A44" t="str">
        <f>Export!A46</f>
        <v>73</v>
      </c>
      <c r="B44" t="str">
        <f>Export!B46</f>
        <v>29040</v>
      </c>
      <c r="C44" t="str">
        <f>Export!C46</f>
        <v>29</v>
      </c>
      <c r="D44" t="str">
        <f>Export!D46</f>
        <v>29040</v>
      </c>
      <c r="E44" t="str">
        <f>Export!E46</f>
        <v>BRECKENRIDGE COMMUNITY SCHOOLS</v>
      </c>
      <c r="F44" t="str">
        <f>Export!F46</f>
        <v>SCHOOL DISTRICT</v>
      </c>
      <c r="G44">
        <f>Export!G46</f>
        <v>0</v>
      </c>
      <c r="H44" t="str">
        <f>Export!H46</f>
        <v>GRATIOT</v>
      </c>
      <c r="I44" t="str">
        <f>Export!I46</f>
        <v>29000</v>
      </c>
      <c r="J44" t="str">
        <f>Export!J46</f>
        <v>WORKSHEET 2</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t="str">
        <f>Export!A47</f>
        <v>73</v>
      </c>
      <c r="B45" t="str">
        <f>Export!B47</f>
        <v>73010</v>
      </c>
      <c r="C45" t="str">
        <f>Export!C47</f>
        <v>73</v>
      </c>
      <c r="D45" t="str">
        <f>Export!D47</f>
        <v>73010</v>
      </c>
      <c r="E45" t="str">
        <f>Export!E47</f>
        <v>SAGINAW, SCHOOL DISTRICT OF THE CITY OF</v>
      </c>
      <c r="F45" t="str">
        <f>Export!F47</f>
        <v>SCHOOL DISTRICT</v>
      </c>
      <c r="G45">
        <f>Export!G47</f>
        <v>0</v>
      </c>
      <c r="H45" t="str">
        <f>Export!H47</f>
        <v/>
      </c>
      <c r="I45" t="str">
        <f>Export!I47</f>
        <v>73000</v>
      </c>
      <c r="J45" t="str">
        <f>Export!J47</f>
        <v>WORKSHEET 2</v>
      </c>
      <c r="K45">
        <f>Export!N47</f>
        <v>3320200</v>
      </c>
      <c r="L45">
        <f>Export!P47</f>
        <v>151654030</v>
      </c>
      <c r="R45">
        <f t="shared" si="0"/>
        <v>0</v>
      </c>
      <c r="S45">
        <f>IF($A45 = "", "", Export!W47)</f>
        <v>0</v>
      </c>
      <c r="T45">
        <f>IF($A45 = "", "", Export!X47)</f>
        <v>140696800</v>
      </c>
      <c r="U45">
        <f t="shared" si="1"/>
        <v>140696800</v>
      </c>
      <c r="V45">
        <f>IF($A45 = "", "", Export!Y47)</f>
        <v>0</v>
      </c>
      <c r="W45">
        <f>IF($A45 = "", "", Export!Z47)</f>
        <v>0</v>
      </c>
      <c r="X45">
        <f>IF($A45 = "", "", Export!AA47)</f>
        <v>58432500</v>
      </c>
      <c r="Y45">
        <f>IF($A45 = "", "", Export!AB47)</f>
        <v>73936500</v>
      </c>
      <c r="Z45">
        <f>IF($A45 = "", "", Export!AC47)</f>
        <v>0</v>
      </c>
      <c r="AA45">
        <f>IF($A45 = "", "", Export!AD47)</f>
        <v>7533745</v>
      </c>
      <c r="AB45">
        <f>IF($A45 = "", "", Export!AE47)</f>
        <v>0</v>
      </c>
    </row>
    <row r="46" spans="1:28" x14ac:dyDescent="0.25">
      <c r="A46" t="str">
        <f>Export!A48</f>
        <v>73</v>
      </c>
      <c r="B46" t="str">
        <f>Export!B48</f>
        <v>73030</v>
      </c>
      <c r="C46" t="str">
        <f>Export!C48</f>
        <v>73</v>
      </c>
      <c r="D46" t="str">
        <f>Export!D48</f>
        <v>73030</v>
      </c>
      <c r="E46" t="str">
        <f>Export!E48</f>
        <v>CARROLLTON PUBLIC SCHOOLS</v>
      </c>
      <c r="F46" t="str">
        <f>Export!F48</f>
        <v>SCHOOL DISTRICT</v>
      </c>
      <c r="G46">
        <f>Export!G48</f>
        <v>0</v>
      </c>
      <c r="H46" t="str">
        <f>Export!H48</f>
        <v/>
      </c>
      <c r="I46" t="str">
        <f>Export!I48</f>
        <v>73000</v>
      </c>
      <c r="J46" t="str">
        <f>Export!J48</f>
        <v>WORKSHEET 2</v>
      </c>
      <c r="K46">
        <f>Export!N48</f>
        <v>60050</v>
      </c>
      <c r="L46">
        <f>Export!P48</f>
        <v>7248200</v>
      </c>
      <c r="R46">
        <f t="shared" si="0"/>
        <v>0</v>
      </c>
      <c r="S46">
        <f>IF($A46 = "", "", Export!W48)</f>
        <v>0</v>
      </c>
      <c r="T46">
        <f>IF($A46 = "", "", Export!X48)</f>
        <v>7158650</v>
      </c>
      <c r="U46">
        <f t="shared" si="1"/>
        <v>7158650</v>
      </c>
      <c r="V46">
        <f>IF($A46 = "", "", Export!Y48)</f>
        <v>0</v>
      </c>
      <c r="W46">
        <f>IF($A46 = "", "", Export!Z48)</f>
        <v>0</v>
      </c>
      <c r="X46">
        <f>IF($A46 = "", "", Export!AA48)</f>
        <v>4855300</v>
      </c>
      <c r="Y46">
        <f>IF($A46 = "", "", Export!AB48)</f>
        <v>1876100</v>
      </c>
      <c r="Z46">
        <f>IF($A46 = "", "", Export!AC48)</f>
        <v>0</v>
      </c>
      <c r="AA46">
        <f>IF($A46 = "", "", Export!AD48)</f>
        <v>43100</v>
      </c>
      <c r="AB46">
        <f>IF($A46 = "", "", Export!AE48)</f>
        <v>0</v>
      </c>
    </row>
    <row r="47" spans="1:28" x14ac:dyDescent="0.25">
      <c r="A47" t="str">
        <f>Export!A49</f>
        <v>73</v>
      </c>
      <c r="B47" t="str">
        <f>Export!B49</f>
        <v>73040</v>
      </c>
      <c r="C47" t="str">
        <f>Export!C49</f>
        <v>73</v>
      </c>
      <c r="D47" t="str">
        <f>Export!D49</f>
        <v>73040</v>
      </c>
      <c r="E47" t="str">
        <f>Export!E49</f>
        <v>SAGINAW TOWNSHIP COMMUNITY SCHOOLS</v>
      </c>
      <c r="F47" t="str">
        <f>Export!F49</f>
        <v>SCHOOL DISTRICT</v>
      </c>
      <c r="G47">
        <f>Export!G49</f>
        <v>0</v>
      </c>
      <c r="H47" t="str">
        <f>Export!H49</f>
        <v/>
      </c>
      <c r="I47" t="str">
        <f>Export!I49</f>
        <v>73000</v>
      </c>
      <c r="J47" t="str">
        <f>Export!J49</f>
        <v>WORKSHEET 2</v>
      </c>
      <c r="K47">
        <f>Export!N49</f>
        <v>627700</v>
      </c>
      <c r="L47">
        <f>Export!P49</f>
        <v>57085300</v>
      </c>
      <c r="R47">
        <f t="shared" si="0"/>
        <v>0</v>
      </c>
      <c r="S47">
        <f>IF($A47 = "", "", Export!W49)</f>
        <v>0</v>
      </c>
      <c r="T47">
        <f>IF($A47 = "", "", Export!X49)</f>
        <v>53812750</v>
      </c>
      <c r="U47">
        <f t="shared" si="1"/>
        <v>53812750</v>
      </c>
      <c r="V47">
        <f>IF($A47 = "", "", Export!Y49)</f>
        <v>0</v>
      </c>
      <c r="W47">
        <f>IF($A47 = "", "", Export!Z49)</f>
        <v>0</v>
      </c>
      <c r="X47">
        <f>IF($A47 = "", "", Export!AA49)</f>
        <v>49293600</v>
      </c>
      <c r="Y47">
        <f>IF($A47 = "", "", Export!AB49)</f>
        <v>3602000</v>
      </c>
      <c r="Z47">
        <f>IF($A47 = "", "", Export!AC49)</f>
        <v>0</v>
      </c>
      <c r="AA47">
        <f>IF($A47 = "", "", Export!AD49)</f>
        <v>1932050</v>
      </c>
      <c r="AB47">
        <f>IF($A47 = "", "", Export!AE49)</f>
        <v>0</v>
      </c>
    </row>
    <row r="48" spans="1:28" x14ac:dyDescent="0.25">
      <c r="A48" t="str">
        <f>Export!A50</f>
        <v>73</v>
      </c>
      <c r="B48" t="str">
        <f>Export!B50</f>
        <v>73110</v>
      </c>
      <c r="C48" t="str">
        <f>Export!C50</f>
        <v>73</v>
      </c>
      <c r="D48" t="str">
        <f>Export!D50</f>
        <v>73110</v>
      </c>
      <c r="E48" t="str">
        <f>Export!E50</f>
        <v>CHESANING UNION SCHOOLS</v>
      </c>
      <c r="F48" t="str">
        <f>Export!F50</f>
        <v>SCHOOL DISTRICT</v>
      </c>
      <c r="G48">
        <f>Export!G50</f>
        <v>0</v>
      </c>
      <c r="H48" t="str">
        <f>Export!H50</f>
        <v>SAGINAW</v>
      </c>
      <c r="I48" t="str">
        <f>Export!I50</f>
        <v>73000</v>
      </c>
      <c r="J48" t="str">
        <f>Export!J50</f>
        <v>WORKSHEET 2</v>
      </c>
      <c r="K48">
        <f>Export!N50</f>
        <v>112300</v>
      </c>
      <c r="L48">
        <f>Export!P50</f>
        <v>7549702</v>
      </c>
      <c r="R48">
        <f t="shared" si="0"/>
        <v>0</v>
      </c>
      <c r="S48">
        <f>IF($A48 = "", "", Export!W50)</f>
        <v>0</v>
      </c>
      <c r="T48">
        <f>IF($A48 = "", "", Export!X50)</f>
        <v>7221800</v>
      </c>
      <c r="U48">
        <f t="shared" si="1"/>
        <v>7221800</v>
      </c>
      <c r="V48">
        <f>IF($A48 = "", "", Export!Y50)</f>
        <v>0</v>
      </c>
      <c r="W48">
        <f>IF($A48 = "", "", Export!Z50)</f>
        <v>0</v>
      </c>
      <c r="X48">
        <f>IF($A48 = "", "", Export!AA50)</f>
        <v>4416000</v>
      </c>
      <c r="Y48">
        <f>IF($A48 = "", "", Export!AB50)</f>
        <v>1551700</v>
      </c>
      <c r="Z48">
        <f>IF($A48 = "", "", Export!AC50)</f>
        <v>0</v>
      </c>
      <c r="AA48">
        <f>IF($A48 = "", "", Export!AD50)</f>
        <v>314400</v>
      </c>
      <c r="AB48">
        <f>IF($A48 = "", "", Export!AE50)</f>
        <v>0</v>
      </c>
    </row>
    <row r="49" spans="1:28" x14ac:dyDescent="0.25">
      <c r="A49" t="str">
        <f>Export!A51</f>
        <v>73</v>
      </c>
      <c r="B49" t="str">
        <f>Export!B51</f>
        <v>73170</v>
      </c>
      <c r="C49" t="str">
        <f>Export!C51</f>
        <v>73</v>
      </c>
      <c r="D49" t="str">
        <f>Export!D51</f>
        <v>73170</v>
      </c>
      <c r="E49" t="str">
        <f>Export!E51</f>
        <v>BIRCH RUN AREA SCHOOLS</v>
      </c>
      <c r="F49" t="str">
        <f>Export!F51</f>
        <v>SCHOOL DISTRICT</v>
      </c>
      <c r="G49">
        <f>Export!G51</f>
        <v>0</v>
      </c>
      <c r="H49" t="str">
        <f>Export!H51</f>
        <v>SAGINAW</v>
      </c>
      <c r="I49" t="str">
        <f>Export!I51</f>
        <v>73000</v>
      </c>
      <c r="J49" t="str">
        <f>Export!J51</f>
        <v>WORKSHEET 2</v>
      </c>
      <c r="K49">
        <f>Export!N51</f>
        <v>101400</v>
      </c>
      <c r="L49">
        <f>Export!P51</f>
        <v>12782780</v>
      </c>
      <c r="R49">
        <f t="shared" si="0"/>
        <v>0</v>
      </c>
      <c r="S49">
        <f>IF($A49 = "", "", Export!W51)</f>
        <v>0</v>
      </c>
      <c r="T49">
        <f>IF($A49 = "", "", Export!X51)</f>
        <v>11161550</v>
      </c>
      <c r="U49">
        <f t="shared" si="1"/>
        <v>11161550</v>
      </c>
      <c r="V49">
        <f>IF($A49 = "", "", Export!Y51)</f>
        <v>0</v>
      </c>
      <c r="W49">
        <f>IF($A49 = "", "", Export!Z51)</f>
        <v>0</v>
      </c>
      <c r="X49">
        <f>IF($A49 = "", "", Export!AA51)</f>
        <v>11752600</v>
      </c>
      <c r="Y49">
        <f>IF($A49 = "", "", Export!AB51)</f>
        <v>155100</v>
      </c>
      <c r="Z49">
        <f>IF($A49 = "", "", Export!AC51)</f>
        <v>0</v>
      </c>
      <c r="AA49">
        <f>IF($A49 = "", "", Export!AD51)</f>
        <v>105900</v>
      </c>
      <c r="AB49">
        <f>IF($A49 = "", "", Export!AE51)</f>
        <v>0</v>
      </c>
    </row>
    <row r="50" spans="1:28" x14ac:dyDescent="0.25">
      <c r="A50" t="str">
        <f>Export!A52</f>
        <v>73</v>
      </c>
      <c r="B50" t="str">
        <f>Export!B52</f>
        <v>73180</v>
      </c>
      <c r="C50" t="str">
        <f>Export!C52</f>
        <v>73</v>
      </c>
      <c r="D50" t="str">
        <f>Export!D52</f>
        <v>73180</v>
      </c>
      <c r="E50" t="str">
        <f>Export!E52</f>
        <v>BRIDGEPORT-SPAULDING COMMUNITY SCHOOL DISTRICT</v>
      </c>
      <c r="F50" t="str">
        <f>Export!F52</f>
        <v>SCHOOL DISTRICT</v>
      </c>
      <c r="G50">
        <f>Export!G52</f>
        <v>0</v>
      </c>
      <c r="H50" t="str">
        <f>Export!H52</f>
        <v/>
      </c>
      <c r="I50" t="str">
        <f>Export!I52</f>
        <v>73000</v>
      </c>
      <c r="J50" t="str">
        <f>Export!J52</f>
        <v>WORKSHEET 2</v>
      </c>
      <c r="K50">
        <f>Export!N52</f>
        <v>2855350</v>
      </c>
      <c r="L50">
        <f>Export!P52</f>
        <v>19797770</v>
      </c>
      <c r="R50">
        <f t="shared" si="0"/>
        <v>0</v>
      </c>
      <c r="S50">
        <f>IF($A50 = "", "", Export!W52)</f>
        <v>0</v>
      </c>
      <c r="T50">
        <f>IF($A50 = "", "", Export!X52)</f>
        <v>17479525</v>
      </c>
      <c r="U50">
        <f t="shared" si="1"/>
        <v>17479525</v>
      </c>
      <c r="V50">
        <f>IF($A50 = "", "", Export!Y52)</f>
        <v>0</v>
      </c>
      <c r="W50">
        <f>IF($A50 = "", "", Export!Z52)</f>
        <v>0</v>
      </c>
      <c r="X50">
        <f>IF($A50 = "", "", Export!AA52)</f>
        <v>9263850</v>
      </c>
      <c r="Y50">
        <f>IF($A50 = "", "", Export!AB52)</f>
        <v>3667850</v>
      </c>
      <c r="Z50">
        <f>IF($A50 = "", "", Export!AC52)</f>
        <v>0</v>
      </c>
      <c r="AA50">
        <f>IF($A50 = "", "", Export!AD52)</f>
        <v>2573300</v>
      </c>
      <c r="AB50">
        <f>IF($A50 = "", "", Export!AE52)</f>
        <v>0</v>
      </c>
    </row>
    <row r="51" spans="1:28" x14ac:dyDescent="0.25">
      <c r="A51" t="str">
        <f>Export!A53</f>
        <v>73</v>
      </c>
      <c r="B51" t="str">
        <f>Export!B53</f>
        <v>73190</v>
      </c>
      <c r="C51" t="str">
        <f>Export!C53</f>
        <v>73</v>
      </c>
      <c r="D51" t="str">
        <f>Export!D53</f>
        <v>73190</v>
      </c>
      <c r="E51" t="str">
        <f>Export!E53</f>
        <v>FRANKENMUTH SCHOOL DISTRICT</v>
      </c>
      <c r="F51" t="str">
        <f>Export!F53</f>
        <v>SCHOOL DISTRICT</v>
      </c>
      <c r="G51">
        <f>Export!G53</f>
        <v>0</v>
      </c>
      <c r="H51" t="str">
        <f>Export!H53</f>
        <v>SAGINAW</v>
      </c>
      <c r="I51" t="str">
        <f>Export!I53</f>
        <v>73000</v>
      </c>
      <c r="J51" t="str">
        <f>Export!J53</f>
        <v>WORKSHEET 2</v>
      </c>
      <c r="K51">
        <f>Export!N53</f>
        <v>1394750</v>
      </c>
      <c r="L51">
        <f>Export!P53</f>
        <v>21198200</v>
      </c>
      <c r="R51">
        <f t="shared" si="0"/>
        <v>0</v>
      </c>
      <c r="S51">
        <f>IF($A51 = "", "", Export!W53)</f>
        <v>0</v>
      </c>
      <c r="T51">
        <f>IF($A51 = "", "", Export!X53)</f>
        <v>18982700</v>
      </c>
      <c r="U51">
        <f t="shared" si="1"/>
        <v>18982700</v>
      </c>
      <c r="V51">
        <f>IF($A51 = "", "", Export!Y53)</f>
        <v>0</v>
      </c>
      <c r="W51">
        <f>IF($A51 = "", "", Export!Z53)</f>
        <v>0</v>
      </c>
      <c r="X51">
        <f>IF($A51 = "", "", Export!AA53)</f>
        <v>18613200</v>
      </c>
      <c r="Y51">
        <f>IF($A51 = "", "", Export!AB53)</f>
        <v>2233400</v>
      </c>
      <c r="Z51">
        <f>IF($A51 = "", "", Export!AC53)</f>
        <v>0</v>
      </c>
      <c r="AA51">
        <f>IF($A51 = "", "", Export!AD53)</f>
        <v>1540300</v>
      </c>
      <c r="AB51">
        <f>IF($A51 = "", "", Export!AE53)</f>
        <v>0</v>
      </c>
    </row>
    <row r="52" spans="1:28" x14ac:dyDescent="0.25">
      <c r="A52" t="str">
        <f>Export!A54</f>
        <v>73</v>
      </c>
      <c r="B52" t="str">
        <f>Export!B54</f>
        <v>73200</v>
      </c>
      <c r="C52" t="str">
        <f>Export!C54</f>
        <v>73</v>
      </c>
      <c r="D52" t="str">
        <f>Export!D54</f>
        <v>73200</v>
      </c>
      <c r="E52" t="str">
        <f>Export!E54</f>
        <v>FREELAND COMMUNITY SCHOOL DISTRICT</v>
      </c>
      <c r="F52" t="str">
        <f>Export!F54</f>
        <v>SCHOOL DISTRICT</v>
      </c>
      <c r="G52">
        <f>Export!G54</f>
        <v>0</v>
      </c>
      <c r="H52" t="str">
        <f>Export!H54</f>
        <v>SAGINAW</v>
      </c>
      <c r="I52" t="str">
        <f>Export!I54</f>
        <v>73000</v>
      </c>
      <c r="J52" t="str">
        <f>Export!J54</f>
        <v>WORKSHEET 2</v>
      </c>
      <c r="K52">
        <f>Export!N54</f>
        <v>1003850</v>
      </c>
      <c r="L52">
        <f>Export!P54</f>
        <v>7303550</v>
      </c>
      <c r="R52">
        <f t="shared" si="0"/>
        <v>0</v>
      </c>
      <c r="S52">
        <f>IF($A52 = "", "", Export!W54)</f>
        <v>0</v>
      </c>
      <c r="T52">
        <f>IF($A52 = "", "", Export!X54)</f>
        <v>6315950</v>
      </c>
      <c r="U52">
        <f t="shared" si="1"/>
        <v>6315950</v>
      </c>
      <c r="V52">
        <f>IF($A52 = "", "", Export!Y54)</f>
        <v>0</v>
      </c>
      <c r="W52">
        <f>IF($A52 = "", "", Export!Z54)</f>
        <v>0</v>
      </c>
      <c r="X52">
        <f>IF($A52 = "", "", Export!AA54)</f>
        <v>4462800</v>
      </c>
      <c r="Y52">
        <f>IF($A52 = "", "", Export!AB54)</f>
        <v>856400</v>
      </c>
      <c r="Z52">
        <f>IF($A52 = "", "", Export!AC54)</f>
        <v>0</v>
      </c>
      <c r="AA52">
        <f>IF($A52 = "", "", Export!AD54)</f>
        <v>496650</v>
      </c>
      <c r="AB52">
        <f>IF($A52 = "", "", Export!AE54)</f>
        <v>0</v>
      </c>
    </row>
    <row r="53" spans="1:28" x14ac:dyDescent="0.25">
      <c r="A53" t="str">
        <f>Export!A55</f>
        <v>73</v>
      </c>
      <c r="B53" t="str">
        <f>Export!B55</f>
        <v>73210</v>
      </c>
      <c r="C53" t="str">
        <f>Export!C55</f>
        <v>73</v>
      </c>
      <c r="D53" t="str">
        <f>Export!D55</f>
        <v>73210</v>
      </c>
      <c r="E53" t="str">
        <f>Export!E55</f>
        <v>HEMLOCK PUBLIC SCHOOL DISTRICT</v>
      </c>
      <c r="F53" t="str">
        <f>Export!F55</f>
        <v>SCHOOL DISTRICT</v>
      </c>
      <c r="G53">
        <f>Export!G55</f>
        <v>0</v>
      </c>
      <c r="H53" t="str">
        <f>Export!H55</f>
        <v>SAGINAW</v>
      </c>
      <c r="I53" t="str">
        <f>Export!I55</f>
        <v>73000</v>
      </c>
      <c r="J53" t="str">
        <f>Export!J55</f>
        <v>WORKSHEET 2</v>
      </c>
      <c r="K53">
        <f>Export!N55</f>
        <v>3076000</v>
      </c>
      <c r="L53">
        <f>Export!P55</f>
        <v>103323200</v>
      </c>
      <c r="R53">
        <f t="shared" si="0"/>
        <v>0</v>
      </c>
      <c r="S53">
        <f>IF($A53 = "", "", Export!W55)</f>
        <v>0</v>
      </c>
      <c r="T53">
        <f>IF($A53 = "", "", Export!X55)</f>
        <v>91920800</v>
      </c>
      <c r="U53">
        <f t="shared" si="1"/>
        <v>91920800</v>
      </c>
      <c r="V53">
        <f>IF($A53 = "", "", Export!Y55)</f>
        <v>0</v>
      </c>
      <c r="W53">
        <f>IF($A53 = "", "", Export!Z55)</f>
        <v>0</v>
      </c>
      <c r="X53">
        <f>IF($A53 = "", "", Export!AA55)</f>
        <v>4908100</v>
      </c>
      <c r="Y53">
        <f>IF($A53 = "", "", Export!AB55)</f>
        <v>79402200</v>
      </c>
      <c r="Z53">
        <f>IF($A53 = "", "", Export!AC55)</f>
        <v>0</v>
      </c>
      <c r="AA53">
        <f>IF($A53 = "", "", Export!AD55)</f>
        <v>3839050</v>
      </c>
      <c r="AB53">
        <f>IF($A53 = "", "", Export!AE55)</f>
        <v>0</v>
      </c>
    </row>
    <row r="54" spans="1:28" x14ac:dyDescent="0.25">
      <c r="A54" t="str">
        <f>Export!A56</f>
        <v>73</v>
      </c>
      <c r="B54" t="str">
        <f>Export!B56</f>
        <v>73230</v>
      </c>
      <c r="C54" t="str">
        <f>Export!C56</f>
        <v>73</v>
      </c>
      <c r="D54" t="str">
        <f>Export!D56</f>
        <v>73230</v>
      </c>
      <c r="E54" t="str">
        <f>Export!E56</f>
        <v>MERRILL COMMUNITY SCHOOLS</v>
      </c>
      <c r="F54" t="str">
        <f>Export!F56</f>
        <v>SCHOOL DISTRICT</v>
      </c>
      <c r="G54">
        <f>Export!G56</f>
        <v>0</v>
      </c>
      <c r="H54" t="str">
        <f>Export!H56</f>
        <v>SAGINAW</v>
      </c>
      <c r="I54" t="str">
        <f>Export!I56</f>
        <v>73000</v>
      </c>
      <c r="J54" t="str">
        <f>Export!J56</f>
        <v>WORKSHEET 2</v>
      </c>
      <c r="K54">
        <f>Export!N56</f>
        <v>3178850</v>
      </c>
      <c r="L54">
        <f>Export!P56</f>
        <v>7861550</v>
      </c>
      <c r="R54">
        <f t="shared" si="0"/>
        <v>0</v>
      </c>
      <c r="S54">
        <f>IF($A54 = "", "", Export!W56)</f>
        <v>0</v>
      </c>
      <c r="T54">
        <f>IF($A54 = "", "", Export!X56)</f>
        <v>8275300</v>
      </c>
      <c r="U54">
        <f t="shared" si="1"/>
        <v>8275300</v>
      </c>
      <c r="V54">
        <f>IF($A54 = "", "", Export!Y56)</f>
        <v>0</v>
      </c>
      <c r="W54">
        <f>IF($A54 = "", "", Export!Z56)</f>
        <v>0</v>
      </c>
      <c r="X54">
        <f>IF($A54 = "", "", Export!AA56)</f>
        <v>348800</v>
      </c>
      <c r="Y54">
        <f>IF($A54 = "", "", Export!AB56)</f>
        <v>5628800</v>
      </c>
      <c r="Z54">
        <f>IF($A54 = "", "", Export!AC56)</f>
        <v>0</v>
      </c>
      <c r="AA54">
        <f>IF($A54 = "", "", Export!AD56)</f>
        <v>2524600</v>
      </c>
      <c r="AB54">
        <f>IF($A54 = "", "", Export!AE56)</f>
        <v>0</v>
      </c>
    </row>
    <row r="55" spans="1:28" x14ac:dyDescent="0.25">
      <c r="A55" t="str">
        <f>Export!A57</f>
        <v>73</v>
      </c>
      <c r="B55" t="str">
        <f>Export!B57</f>
        <v>73240</v>
      </c>
      <c r="C55" t="str">
        <f>Export!C57</f>
        <v>73</v>
      </c>
      <c r="D55" t="str">
        <f>Export!D57</f>
        <v>73240</v>
      </c>
      <c r="E55" t="str">
        <f>Export!E57</f>
        <v>ST CHARLES COMMUNITY SCHOOLS</v>
      </c>
      <c r="F55" t="str">
        <f>Export!F57</f>
        <v>SCHOOL DISTRICT</v>
      </c>
      <c r="G55">
        <f>Export!G57</f>
        <v>0</v>
      </c>
      <c r="H55" t="str">
        <f>Export!H57</f>
        <v/>
      </c>
      <c r="I55" t="str">
        <f>Export!I57</f>
        <v>73000</v>
      </c>
      <c r="J55" t="str">
        <f>Export!J57</f>
        <v>WORKSHEET 2</v>
      </c>
      <c r="K55">
        <f>Export!N57</f>
        <v>194600</v>
      </c>
      <c r="L55">
        <f>Export!P57</f>
        <v>10824900</v>
      </c>
      <c r="R55">
        <f t="shared" si="0"/>
        <v>0</v>
      </c>
      <c r="S55">
        <f>IF($A55 = "", "", Export!W57)</f>
        <v>0</v>
      </c>
      <c r="T55">
        <f>IF($A55 = "", "", Export!X57)</f>
        <v>6646050</v>
      </c>
      <c r="U55">
        <f t="shared" si="1"/>
        <v>6646050</v>
      </c>
      <c r="V55">
        <f>IF($A55 = "", "", Export!Y57)</f>
        <v>0</v>
      </c>
      <c r="W55">
        <f>IF($A55 = "", "", Export!Z57)</f>
        <v>0</v>
      </c>
      <c r="X55">
        <f>IF($A55 = "", "", Export!AA57)</f>
        <v>1036800</v>
      </c>
      <c r="Y55">
        <f>IF($A55 = "", "", Export!AB57)</f>
        <v>4132000</v>
      </c>
      <c r="Z55">
        <f>IF($A55 = "", "", Export!AC57)</f>
        <v>0</v>
      </c>
      <c r="AA55">
        <f>IF($A55 = "", "", Export!AD57)</f>
        <v>159700</v>
      </c>
      <c r="AB55">
        <f>IF($A55 = "", "", Export!AE57)</f>
        <v>0</v>
      </c>
    </row>
    <row r="56" spans="1:28" x14ac:dyDescent="0.25">
      <c r="A56" t="str">
        <f>Export!A58</f>
        <v>73</v>
      </c>
      <c r="B56" t="str">
        <f>Export!B58</f>
        <v>73255</v>
      </c>
      <c r="C56" t="str">
        <f>Export!C58</f>
        <v>73</v>
      </c>
      <c r="D56" t="str">
        <f>Export!D58</f>
        <v>73255</v>
      </c>
      <c r="E56" t="str">
        <f>Export!E58</f>
        <v>SWAN VALLEY SCHOOL DISTRICT</v>
      </c>
      <c r="F56" t="str">
        <f>Export!F58</f>
        <v>SCHOOL DISTRICT</v>
      </c>
      <c r="G56">
        <f>Export!G58</f>
        <v>0</v>
      </c>
      <c r="H56" t="str">
        <f>Export!H58</f>
        <v/>
      </c>
      <c r="I56" t="str">
        <f>Export!I58</f>
        <v>73000</v>
      </c>
      <c r="J56" t="str">
        <f>Export!J58</f>
        <v>WORKSHEET 2</v>
      </c>
      <c r="K56">
        <f>Export!N58</f>
        <v>0</v>
      </c>
      <c r="L56">
        <f>Export!P58</f>
        <v>7100900</v>
      </c>
      <c r="R56">
        <f t="shared" si="0"/>
        <v>0</v>
      </c>
      <c r="S56">
        <f>IF($A56 = "", "", Export!W58)</f>
        <v>0</v>
      </c>
      <c r="T56">
        <f>IF($A56 = "", "", Export!X58)</f>
        <v>5867900</v>
      </c>
      <c r="U56">
        <f t="shared" si="1"/>
        <v>5867900</v>
      </c>
      <c r="V56">
        <f>IF($A56 = "", "", Export!Y58)</f>
        <v>0</v>
      </c>
      <c r="W56">
        <f>IF($A56 = "", "", Export!Z58)</f>
        <v>0</v>
      </c>
      <c r="X56">
        <f>IF($A56 = "", "", Export!AA58)</f>
        <v>4728600</v>
      </c>
      <c r="Y56">
        <f>IF($A56 = "", "", Export!AB58)</f>
        <v>0</v>
      </c>
      <c r="Z56">
        <f>IF($A56 = "", "", Export!AC58)</f>
        <v>0</v>
      </c>
      <c r="AA56">
        <f>IF($A56 = "", "", Export!AD58)</f>
        <v>0</v>
      </c>
      <c r="AB56">
        <f>IF($A56 = "", "", Export!AE58)</f>
        <v>0</v>
      </c>
    </row>
    <row r="57" spans="1:28" x14ac:dyDescent="0.25">
      <c r="A57" t="str">
        <f>Export!A59</f>
        <v>73</v>
      </c>
      <c r="B57" t="str">
        <f>Export!B59</f>
        <v>78070</v>
      </c>
      <c r="C57" t="str">
        <f>Export!C59</f>
        <v>78</v>
      </c>
      <c r="D57" t="str">
        <f>Export!D59</f>
        <v>78070</v>
      </c>
      <c r="E57" t="str">
        <f>Export!E59</f>
        <v>NEW LOTHROP AREA PUBLIC SCHOOLS</v>
      </c>
      <c r="F57" t="str">
        <f>Export!F59</f>
        <v>SCHOOL DISTRICT</v>
      </c>
      <c r="G57">
        <f>Export!G59</f>
        <v>0</v>
      </c>
      <c r="H57" t="str">
        <f>Export!H59</f>
        <v>SHIAWASSEE</v>
      </c>
      <c r="I57" t="str">
        <f>Export!I59</f>
        <v>78000</v>
      </c>
      <c r="J57" t="str">
        <f>Export!J59</f>
        <v>WORKSHEET 2</v>
      </c>
      <c r="K57">
        <f>Export!N59</f>
        <v>0</v>
      </c>
      <c r="L57">
        <f>Export!P59</f>
        <v>241400</v>
      </c>
      <c r="R57">
        <f t="shared" si="0"/>
        <v>0</v>
      </c>
      <c r="S57">
        <f>IF($A57 = "", "", Export!W59)</f>
        <v>0</v>
      </c>
      <c r="T57">
        <f>IF($A57 = "", "", Export!X59)</f>
        <v>127700</v>
      </c>
      <c r="U57">
        <f t="shared" si="1"/>
        <v>127700</v>
      </c>
      <c r="V57">
        <f>IF($A57 = "", "", Export!Y59)</f>
        <v>0</v>
      </c>
      <c r="W57">
        <f>IF($A57 = "", "", Export!Z59)</f>
        <v>0</v>
      </c>
      <c r="X57">
        <f>IF($A57 = "", "", Export!AA59)</f>
        <v>149300</v>
      </c>
      <c r="Y57">
        <f>IF($A57 = "", "", Export!AB59)</f>
        <v>37500</v>
      </c>
      <c r="Z57">
        <f>IF($A57 = "", "", Export!AC59)</f>
        <v>0</v>
      </c>
      <c r="AA57">
        <f>IF($A57 = "", "", Export!AD59)</f>
        <v>0</v>
      </c>
      <c r="AB57">
        <f>IF($A57 = "", "", Export!AE59)</f>
        <v>0</v>
      </c>
    </row>
    <row r="58" spans="1:28" x14ac:dyDescent="0.25">
      <c r="A58" t="str">
        <f>Export!A60</f>
        <v>73</v>
      </c>
      <c r="B58" t="str">
        <f>Export!B60</f>
        <v>79110</v>
      </c>
      <c r="C58" t="str">
        <f>Export!C60</f>
        <v>79</v>
      </c>
      <c r="D58" t="str">
        <f>Export!D60</f>
        <v>79110</v>
      </c>
      <c r="E58" t="str">
        <f>Export!E60</f>
        <v>REESE PUBLIC SCHOOLS</v>
      </c>
      <c r="F58" t="str">
        <f>Export!F60</f>
        <v>SCHOOL DISTRICT</v>
      </c>
      <c r="G58">
        <f>Export!G60</f>
        <v>0</v>
      </c>
      <c r="H58" t="str">
        <f>Export!H60</f>
        <v>TUSCOLA</v>
      </c>
      <c r="I58" t="str">
        <f>Export!I60</f>
        <v>79000</v>
      </c>
      <c r="J58" t="str">
        <f>Export!J60</f>
        <v>WORKSHEET 2</v>
      </c>
      <c r="K58">
        <f>Export!N60</f>
        <v>1142050</v>
      </c>
      <c r="L58">
        <f>Export!P60</f>
        <v>11315750</v>
      </c>
      <c r="R58">
        <f t="shared" si="0"/>
        <v>0</v>
      </c>
      <c r="S58">
        <f>IF($A58 = "", "", Export!W60)</f>
        <v>0</v>
      </c>
      <c r="T58">
        <f>IF($A58 = "", "", Export!X60)</f>
        <v>12812050</v>
      </c>
      <c r="U58">
        <f t="shared" si="1"/>
        <v>12812050</v>
      </c>
      <c r="V58">
        <f>IF($A58 = "", "", Export!Y60)</f>
        <v>0</v>
      </c>
      <c r="W58">
        <f>IF($A58 = "", "", Export!Z60)</f>
        <v>0</v>
      </c>
      <c r="X58">
        <f>IF($A58 = "", "", Export!AA60)</f>
        <v>1324500</v>
      </c>
      <c r="Y58">
        <f>IF($A58 = "", "", Export!AB60)</f>
        <v>8927600</v>
      </c>
      <c r="Z58">
        <f>IF($A58 = "", "", Export!AC60)</f>
        <v>0</v>
      </c>
      <c r="AA58">
        <f>IF($A58 = "", "", Export!AD60)</f>
        <v>1003300</v>
      </c>
      <c r="AB58">
        <f>IF($A58 = "", "", Export!AE60)</f>
        <v>0</v>
      </c>
    </row>
    <row r="59" spans="1:28" x14ac:dyDescent="0.25">
      <c r="A59" t="str">
        <f>Export!A61</f>
        <v>73</v>
      </c>
      <c r="B59" t="str">
        <f>Export!B61</f>
        <v>09000</v>
      </c>
      <c r="C59" t="str">
        <f>Export!C61</f>
        <v>09</v>
      </c>
      <c r="D59" t="str">
        <f>Export!D61</f>
        <v>09000</v>
      </c>
      <c r="E59" t="str">
        <f>Export!E61</f>
        <v>BAY-ARENAC ISD</v>
      </c>
      <c r="F59" t="str">
        <f>Export!F61</f>
        <v>INTERMEDIATE SCHOOL DISTRICT</v>
      </c>
      <c r="G59">
        <f>Export!G61</f>
        <v>0</v>
      </c>
      <c r="H59" t="str">
        <f>Export!H61</f>
        <v>BAY</v>
      </c>
      <c r="I59" t="str">
        <f>Export!I61</f>
        <v>09000</v>
      </c>
      <c r="J59" t="str">
        <f>Export!J61</f>
        <v>WORKSHEET 2</v>
      </c>
      <c r="K59">
        <f>Export!N61</f>
        <v>0</v>
      </c>
      <c r="L59">
        <f>Export!P61</f>
        <v>644800</v>
      </c>
      <c r="R59">
        <f t="shared" si="0"/>
        <v>0</v>
      </c>
      <c r="S59">
        <f>IF($A59 = "", "", Export!W61)</f>
        <v>0</v>
      </c>
      <c r="T59">
        <f>IF($A59 = "", "", Export!X61)</f>
        <v>1085700</v>
      </c>
      <c r="U59">
        <f t="shared" si="1"/>
        <v>1085700</v>
      </c>
      <c r="V59">
        <f>IF($A59 = "", "", Export!Y61)</f>
        <v>0</v>
      </c>
      <c r="W59">
        <f>IF($A59 = "", "", Export!Z61)</f>
        <v>0</v>
      </c>
      <c r="X59">
        <f>IF($A59 = "", "", Export!AA61)</f>
        <v>291200</v>
      </c>
      <c r="Y59">
        <f>IF($A59 = "", "", Export!AB61)</f>
        <v>238000</v>
      </c>
      <c r="Z59">
        <f>IF($A59 = "", "", Export!AC61)</f>
        <v>0</v>
      </c>
      <c r="AA59">
        <f>IF($A59 = "", "", Export!AD61)</f>
        <v>0</v>
      </c>
      <c r="AB59">
        <f>IF($A59 = "", "", Export!AE61)</f>
        <v>0</v>
      </c>
    </row>
    <row r="60" spans="1:28" x14ac:dyDescent="0.25">
      <c r="A60" t="str">
        <f>Export!A62</f>
        <v>73</v>
      </c>
      <c r="B60" t="str">
        <f>Export!B62</f>
        <v>19000</v>
      </c>
      <c r="C60" t="str">
        <f>Export!C62</f>
        <v>19</v>
      </c>
      <c r="D60" t="str">
        <f>Export!D62</f>
        <v>19000</v>
      </c>
      <c r="E60" t="str">
        <f>Export!E62</f>
        <v>CLINTON ISD</v>
      </c>
      <c r="F60" t="str">
        <f>Export!F62</f>
        <v>INTERMEDIATE SCHOOL DISTRICT</v>
      </c>
      <c r="G60">
        <f>Export!G62</f>
        <v>0</v>
      </c>
      <c r="H60" t="str">
        <f>Export!H62</f>
        <v>CLINTON</v>
      </c>
      <c r="I60" t="str">
        <f>Export!I62</f>
        <v>19000</v>
      </c>
      <c r="J60" t="str">
        <f>Export!J62</f>
        <v>WORKSHEET 2</v>
      </c>
      <c r="K60">
        <f>Export!N62</f>
        <v>0</v>
      </c>
      <c r="L60">
        <f>Export!P62</f>
        <v>100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t="str">
        <f>Export!A63</f>
        <v>73</v>
      </c>
      <c r="B61" t="str">
        <f>Export!B63</f>
        <v>25000</v>
      </c>
      <c r="C61" t="str">
        <f>Export!C63</f>
        <v>25</v>
      </c>
      <c r="D61" t="str">
        <f>Export!D63</f>
        <v>25000</v>
      </c>
      <c r="E61" t="str">
        <f>Export!E63</f>
        <v>GENESEE ISD</v>
      </c>
      <c r="F61" t="str">
        <f>Export!F63</f>
        <v>INTERMEDIATE SCHOOL DISTRICT</v>
      </c>
      <c r="G61">
        <f>Export!G63</f>
        <v>0</v>
      </c>
      <c r="H61" t="str">
        <f>Export!H63</f>
        <v>GENESEE</v>
      </c>
      <c r="I61" t="str">
        <f>Export!I63</f>
        <v>25000</v>
      </c>
      <c r="J61" t="str">
        <f>Export!J63</f>
        <v>WORKSHEET 2</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t="str">
        <f>Export!A64</f>
        <v>73</v>
      </c>
      <c r="B62" t="str">
        <f>Export!B64</f>
        <v>29000</v>
      </c>
      <c r="C62" t="str">
        <f>Export!C64</f>
        <v>29</v>
      </c>
      <c r="D62" t="str">
        <f>Export!D64</f>
        <v>29000</v>
      </c>
      <c r="E62" t="str">
        <f>Export!E64</f>
        <v>GRATIOT-ISABELLA ISD</v>
      </c>
      <c r="F62" t="str">
        <f>Export!F64</f>
        <v>INTERMEDIATE SCHOOL DISTRICT</v>
      </c>
      <c r="G62">
        <f>Export!G64</f>
        <v>0</v>
      </c>
      <c r="H62" t="str">
        <f>Export!H64</f>
        <v>GRATIOT</v>
      </c>
      <c r="I62" t="str">
        <f>Export!I64</f>
        <v>29000</v>
      </c>
      <c r="J62" t="str">
        <f>Export!J64</f>
        <v>WORKSHEET 2</v>
      </c>
      <c r="K62">
        <f>Export!N64</f>
        <v>0</v>
      </c>
      <c r="L62">
        <f>Export!P64</f>
        <v>88800</v>
      </c>
      <c r="R62">
        <f t="shared" si="0"/>
        <v>0</v>
      </c>
      <c r="S62">
        <f>IF($A62 = "", "", Export!W64)</f>
        <v>0</v>
      </c>
      <c r="T62">
        <f>IF($A62 = "", "", Export!X64)</f>
        <v>79100</v>
      </c>
      <c r="U62">
        <f t="shared" si="1"/>
        <v>79100</v>
      </c>
      <c r="V62">
        <f>IF($A62 = "", "", Export!Y64)</f>
        <v>0</v>
      </c>
      <c r="W62">
        <f>IF($A62 = "", "", Export!Z64)</f>
        <v>0</v>
      </c>
      <c r="X62">
        <f>IF($A62 = "", "", Export!AA64)</f>
        <v>77200</v>
      </c>
      <c r="Y62">
        <f>IF($A62 = "", "", Export!AB64)</f>
        <v>0</v>
      </c>
      <c r="Z62">
        <f>IF($A62 = "", "", Export!AC64)</f>
        <v>0</v>
      </c>
      <c r="AA62">
        <f>IF($A62 = "", "", Export!AD64)</f>
        <v>0</v>
      </c>
      <c r="AB62">
        <f>IF($A62 = "", "", Export!AE64)</f>
        <v>0</v>
      </c>
    </row>
    <row r="63" spans="1:28" x14ac:dyDescent="0.25">
      <c r="A63" t="str">
        <f>Export!A65</f>
        <v>73</v>
      </c>
      <c r="B63" t="str">
        <f>Export!B65</f>
        <v>73000</v>
      </c>
      <c r="C63" t="str">
        <f>Export!C65</f>
        <v>73</v>
      </c>
      <c r="D63" t="str">
        <f>Export!D65</f>
        <v>73000</v>
      </c>
      <c r="E63" t="str">
        <f>Export!E65</f>
        <v>SAGINAW ISD</v>
      </c>
      <c r="F63" t="str">
        <f>Export!F65</f>
        <v>INTERMEDIATE SCHOOL DISTRICT</v>
      </c>
      <c r="G63">
        <f>Export!G65</f>
        <v>0</v>
      </c>
      <c r="H63" t="str">
        <f>Export!H65</f>
        <v>SAGINAW</v>
      </c>
      <c r="I63" t="str">
        <f>Export!I65</f>
        <v>73000</v>
      </c>
      <c r="J63" t="str">
        <f>Export!J65</f>
        <v>WORKSHEET 2</v>
      </c>
      <c r="K63">
        <f>Export!N65</f>
        <v>15925050</v>
      </c>
      <c r="L63">
        <f>Export!P65</f>
        <v>413730082</v>
      </c>
      <c r="R63">
        <f t="shared" si="0"/>
        <v>0</v>
      </c>
      <c r="S63">
        <f>IF($A63 = "", "", Export!W65)</f>
        <v>0</v>
      </c>
      <c r="T63">
        <f>IF($A63 = "", "", Export!X65)</f>
        <v>375539775</v>
      </c>
      <c r="U63">
        <f t="shared" si="1"/>
        <v>375539775</v>
      </c>
      <c r="V63">
        <f>IF($A63 = "", "", Export!Y65)</f>
        <v>0</v>
      </c>
      <c r="W63">
        <f>IF($A63 = "", "", Export!Z65)</f>
        <v>0</v>
      </c>
      <c r="X63">
        <f>IF($A63 = "", "", Export!AA65)</f>
        <v>172112150</v>
      </c>
      <c r="Y63">
        <f>IF($A63 = "", "", Export!AB65)</f>
        <v>177042050</v>
      </c>
      <c r="Z63">
        <f>IF($A63 = "", "", Export!AC65)</f>
        <v>0</v>
      </c>
      <c r="AA63">
        <f>IF($A63 = "", "", Export!AD65)</f>
        <v>21062795</v>
      </c>
      <c r="AB63">
        <f>IF($A63 = "", "", Export!AE65)</f>
        <v>0</v>
      </c>
    </row>
    <row r="64" spans="1:28" x14ac:dyDescent="0.25">
      <c r="A64" t="str">
        <f>Export!A66</f>
        <v>73</v>
      </c>
      <c r="B64" t="str">
        <f>Export!B66</f>
        <v>78000</v>
      </c>
      <c r="C64" t="str">
        <f>Export!C66</f>
        <v>78</v>
      </c>
      <c r="D64" t="str">
        <f>Export!D66</f>
        <v>78000</v>
      </c>
      <c r="E64" t="str">
        <f>Export!E66</f>
        <v>SHIAWASSEE ISD</v>
      </c>
      <c r="F64" t="str">
        <f>Export!F66</f>
        <v>INTERMEDIATE SCHOOL DISTRICT</v>
      </c>
      <c r="G64">
        <f>Export!G66</f>
        <v>0</v>
      </c>
      <c r="H64" t="str">
        <f>Export!H66</f>
        <v>SHIAWASSEE</v>
      </c>
      <c r="I64" t="str">
        <f>Export!I66</f>
        <v>78000</v>
      </c>
      <c r="J64" t="str">
        <f>Export!J66</f>
        <v>WORKSHEET 2</v>
      </c>
      <c r="K64">
        <f>Export!N66</f>
        <v>0</v>
      </c>
      <c r="L64">
        <f>Export!P66</f>
        <v>241400</v>
      </c>
      <c r="R64">
        <f t="shared" si="0"/>
        <v>0</v>
      </c>
      <c r="S64">
        <f>IF($A64 = "", "", Export!W66)</f>
        <v>0</v>
      </c>
      <c r="T64">
        <f>IF($A64 = "", "", Export!X66)</f>
        <v>127700</v>
      </c>
      <c r="U64">
        <f t="shared" si="1"/>
        <v>127700</v>
      </c>
      <c r="V64">
        <f>IF($A64 = "", "", Export!Y66)</f>
        <v>0</v>
      </c>
      <c r="W64">
        <f>IF($A64 = "", "", Export!Z66)</f>
        <v>0</v>
      </c>
      <c r="X64">
        <f>IF($A64 = "", "", Export!AA66)</f>
        <v>149300</v>
      </c>
      <c r="Y64">
        <f>IF($A64 = "", "", Export!AB66)</f>
        <v>37500</v>
      </c>
      <c r="Z64">
        <f>IF($A64 = "", "", Export!AC66)</f>
        <v>0</v>
      </c>
      <c r="AA64">
        <f>IF($A64 = "", "", Export!AD66)</f>
        <v>0</v>
      </c>
      <c r="AB64">
        <f>IF($A64 = "", "", Export!AE66)</f>
        <v>0</v>
      </c>
    </row>
    <row r="65" spans="1:28" x14ac:dyDescent="0.25">
      <c r="A65" t="str">
        <f>Export!A67</f>
        <v>73</v>
      </c>
      <c r="B65" t="str">
        <f>Export!B67</f>
        <v>79000</v>
      </c>
      <c r="C65" t="str">
        <f>Export!C67</f>
        <v>79</v>
      </c>
      <c r="D65" t="str">
        <f>Export!D67</f>
        <v>79000</v>
      </c>
      <c r="E65" t="str">
        <f>Export!E67</f>
        <v>TUSCOLA ISD</v>
      </c>
      <c r="F65" t="str">
        <f>Export!F67</f>
        <v>INTERMEDIATE SCHOOL DISTRICT</v>
      </c>
      <c r="G65">
        <f>Export!G67</f>
        <v>0</v>
      </c>
      <c r="H65" t="str">
        <f>Export!H67</f>
        <v>TUSCOLA</v>
      </c>
      <c r="I65" t="str">
        <f>Export!I67</f>
        <v>79000</v>
      </c>
      <c r="J65" t="str">
        <f>Export!J67</f>
        <v>WORKSHEET 2</v>
      </c>
      <c r="K65">
        <f>Export!N67</f>
        <v>1142050</v>
      </c>
      <c r="L65">
        <f>Export!P67</f>
        <v>11315750</v>
      </c>
      <c r="R65">
        <f t="shared" si="0"/>
        <v>0</v>
      </c>
      <c r="S65">
        <f>IF($A65 = "", "", Export!W67)</f>
        <v>0</v>
      </c>
      <c r="T65">
        <f>IF($A65 = "", "", Export!X67)</f>
        <v>12812050</v>
      </c>
      <c r="U65">
        <f t="shared" si="1"/>
        <v>12812050</v>
      </c>
      <c r="V65">
        <f>IF($A65 = "", "", Export!Y67)</f>
        <v>0</v>
      </c>
      <c r="W65">
        <f>IF($A65 = "", "", Export!Z67)</f>
        <v>0</v>
      </c>
      <c r="X65">
        <f>IF($A65 = "", "", Export!AA67)</f>
        <v>1324500</v>
      </c>
      <c r="Y65">
        <f>IF($A65 = "", "", Export!AB67)</f>
        <v>8927600</v>
      </c>
      <c r="Z65">
        <f>IF($A65 = "", "", Export!AC67)</f>
        <v>0</v>
      </c>
      <c r="AA65">
        <f>IF($A65 = "", "", Export!AD67)</f>
        <v>1003300</v>
      </c>
      <c r="AB65">
        <f>IF($A65 = "", "", Export!AE67)</f>
        <v>0</v>
      </c>
    </row>
    <row r="66" spans="1:28" x14ac:dyDescent="0.25">
      <c r="A66" t="str">
        <f>Export!A68</f>
        <v>73</v>
      </c>
      <c r="B66" t="str">
        <f>Export!B68</f>
        <v>09600</v>
      </c>
      <c r="C66" t="str">
        <f>Export!C68</f>
        <v>73</v>
      </c>
      <c r="D66" t="str">
        <f>Export!D68</f>
        <v>09600</v>
      </c>
      <c r="E66" t="str">
        <f>Export!E68</f>
        <v>DELTA COMMUNITY COLLEGE</v>
      </c>
      <c r="F66" t="str">
        <f>Export!F68</f>
        <v>COMMUNITY COLLEGE</v>
      </c>
      <c r="G66">
        <f>Export!G68</f>
        <v>0</v>
      </c>
      <c r="H66" t="str">
        <f>Export!H68</f>
        <v>SAGINAW</v>
      </c>
      <c r="I66" t="str">
        <f>Export!I68</f>
        <v/>
      </c>
      <c r="J66" t="str">
        <f>Export!J68</f>
        <v>WORKSHEET 2</v>
      </c>
      <c r="K66">
        <f>Export!N68</f>
        <v>17067100</v>
      </c>
      <c r="L66">
        <f>Export!P68</f>
        <v>426017932</v>
      </c>
      <c r="R66">
        <f t="shared" si="0"/>
        <v>0</v>
      </c>
      <c r="S66">
        <f>IF($A66 = "", "", Export!W68)</f>
        <v>0</v>
      </c>
      <c r="T66">
        <f>IF($A66 = "", "", Export!X68)</f>
        <v>389644325</v>
      </c>
      <c r="U66">
        <f t="shared" si="1"/>
        <v>389644325</v>
      </c>
      <c r="V66">
        <f>IF($A66 = "", "", Export!Y68)</f>
        <v>0</v>
      </c>
      <c r="W66">
        <f>IF($A66 = "", "", Export!Z68)</f>
        <v>0</v>
      </c>
      <c r="X66">
        <f>IF($A66 = "", "", Export!AA68)</f>
        <v>173954350</v>
      </c>
      <c r="Y66">
        <f>IF($A66 = "", "", Export!AB68)</f>
        <v>186245150</v>
      </c>
      <c r="Z66">
        <f>IF($A66 = "", "", Export!AC68)</f>
        <v>0</v>
      </c>
      <c r="AA66">
        <f>IF($A66 = "", "", Export!AD68)</f>
        <v>22066095</v>
      </c>
      <c r="AB66">
        <f>IF($A66 = "", "", Export!AE68)</f>
        <v>0</v>
      </c>
    </row>
    <row r="67" spans="1:28" x14ac:dyDescent="0.25">
      <c r="A67" t="str">
        <f>Export!A69</f>
        <v>73</v>
      </c>
      <c r="B67" t="str">
        <f>Export!B69</f>
        <v>7301</v>
      </c>
      <c r="C67" t="str">
        <f>Export!C69</f>
        <v>73</v>
      </c>
      <c r="D67" t="str">
        <f>Export!D69</f>
        <v>7301</v>
      </c>
      <c r="E67" t="str">
        <f>Export!E69</f>
        <v>SAGINAW TRANSIT AUTHORITY REGIONAL SERVICES</v>
      </c>
      <c r="F67" t="str">
        <f>Export!F69</f>
        <v>LOCAL AUTHORITY</v>
      </c>
      <c r="G67">
        <f>Export!G69</f>
        <v>0</v>
      </c>
      <c r="H67" t="str">
        <f>Export!H69</f>
        <v/>
      </c>
      <c r="I67" t="str">
        <f>Export!I69</f>
        <v/>
      </c>
      <c r="J67" t="str">
        <f>Export!J69</f>
        <v>WORKSHEET 3</v>
      </c>
      <c r="K67">
        <f>Export!N69</f>
        <v>2177750</v>
      </c>
      <c r="L67">
        <f>Export!P69</f>
        <v>69135150</v>
      </c>
      <c r="R67">
        <f t="shared" ref="R67:R121" si="2">IF($A67 = "", "", SUM(M67:Q67))</f>
        <v>0</v>
      </c>
      <c r="S67">
        <f>IF($A67 = "", "", Export!W69)</f>
        <v>0</v>
      </c>
      <c r="T67">
        <f>IF($A67 = "", "", Export!X69)</f>
        <v>63492800</v>
      </c>
      <c r="U67">
        <f t="shared" si="1"/>
        <v>63492800</v>
      </c>
      <c r="V67">
        <f>IF($A67 = "", "", Export!Y69)</f>
        <v>0</v>
      </c>
      <c r="W67">
        <f>IF($A67 = "", "", Export!Z69)</f>
        <v>0</v>
      </c>
      <c r="X67">
        <f>IF($A67 = "", "", Export!AA69)</f>
        <v>29725400</v>
      </c>
      <c r="Y67">
        <f>IF($A67 = "", "", Export!AB69)</f>
        <v>25515700</v>
      </c>
      <c r="Z67">
        <f>IF($A67 = "", "", Export!AC69)</f>
        <v>0</v>
      </c>
      <c r="AA67">
        <f>IF($A67 = "", "", Export!AD69)</f>
        <v>2476550</v>
      </c>
      <c r="AB67">
        <f>IF($A67 = "", "", Export!AE69)</f>
        <v>0</v>
      </c>
    </row>
    <row r="68" spans="1:28" x14ac:dyDescent="0.25">
      <c r="A68" t="str">
        <f>Export!A70</f>
        <v>73</v>
      </c>
      <c r="B68" t="str">
        <f>Export!B70</f>
        <v>7302</v>
      </c>
      <c r="C68" t="str">
        <f>Export!C70</f>
        <v>73</v>
      </c>
      <c r="D68" t="str">
        <f>Export!D70</f>
        <v>7302</v>
      </c>
      <c r="E68" t="str">
        <f>Export!E70</f>
        <v>BRIDGEPORT PUBLIC LIBRARY</v>
      </c>
      <c r="F68" t="str">
        <f>Export!F70</f>
        <v>LOCAL AUTHORITY</v>
      </c>
      <c r="G68">
        <f>Export!G70</f>
        <v>0</v>
      </c>
      <c r="H68" t="str">
        <f>Export!H70</f>
        <v/>
      </c>
      <c r="I68" t="str">
        <f>Export!I70</f>
        <v/>
      </c>
      <c r="J68" t="str">
        <f>Export!J70</f>
        <v>WORKSHEET 3</v>
      </c>
      <c r="K68">
        <f>Export!N70</f>
        <v>2840400</v>
      </c>
      <c r="L68">
        <f>Export!P70</f>
        <v>16720200</v>
      </c>
      <c r="R68">
        <f t="shared" si="2"/>
        <v>0</v>
      </c>
      <c r="S68">
        <f>IF($A68 = "", "", Export!W70)</f>
        <v>0</v>
      </c>
      <c r="T68">
        <f>IF($A68 = "", "", Export!X70)</f>
        <v>14483150</v>
      </c>
      <c r="U68">
        <f t="shared" ref="U68:U121" si="3">IF($A68="","", R68 - (S68 - T68))</f>
        <v>14483150</v>
      </c>
      <c r="V68">
        <f>IF($A68 = "", "", Export!Y70)</f>
        <v>0</v>
      </c>
      <c r="W68">
        <f>IF($A68 = "", "", Export!Z70)</f>
        <v>0</v>
      </c>
      <c r="X68">
        <f>IF($A68 = "", "", Export!AA70)</f>
        <v>7121600</v>
      </c>
      <c r="Y68">
        <f>IF($A68 = "", "", Export!AB70)</f>
        <v>3569800</v>
      </c>
      <c r="Z68">
        <f>IF($A68 = "", "", Export!AC70)</f>
        <v>0</v>
      </c>
      <c r="AA68">
        <f>IF($A68 = "", "", Export!AD70)</f>
        <v>2562050</v>
      </c>
      <c r="AB68">
        <f>IF($A68 = "", "", Export!AE70)</f>
        <v>0</v>
      </c>
    </row>
    <row r="69" spans="1:28" x14ac:dyDescent="0.25">
      <c r="A69" t="str">
        <f>Export!A71</f>
        <v>73</v>
      </c>
      <c r="B69" t="str">
        <f>Export!B71</f>
        <v>7303</v>
      </c>
      <c r="C69" t="str">
        <f>Export!C71</f>
        <v>73</v>
      </c>
      <c r="D69" t="str">
        <f>Export!D71</f>
        <v>7303</v>
      </c>
      <c r="E69" t="str">
        <f>Export!E71</f>
        <v>RIVER RAPIDS DISTRICT LIBRARY</v>
      </c>
      <c r="F69" t="str">
        <f>Export!F71</f>
        <v>LOCAL AUTHORITY</v>
      </c>
      <c r="G69">
        <f>Export!G71</f>
        <v>0</v>
      </c>
      <c r="H69" t="str">
        <f>Export!H71</f>
        <v/>
      </c>
      <c r="I69" t="str">
        <f>Export!I71</f>
        <v/>
      </c>
      <c r="J69" t="str">
        <f>Export!J71</f>
        <v>WORKSHEET 3</v>
      </c>
      <c r="K69">
        <f>Export!N71</f>
        <v>112300</v>
      </c>
      <c r="L69">
        <f>Export!P71</f>
        <v>3542600</v>
      </c>
      <c r="R69">
        <f t="shared" si="2"/>
        <v>0</v>
      </c>
      <c r="S69">
        <f>IF($A69 = "", "", Export!W71)</f>
        <v>0</v>
      </c>
      <c r="T69">
        <f>IF($A69 = "", "", Export!X71)</f>
        <v>3087250</v>
      </c>
      <c r="U69">
        <f t="shared" si="3"/>
        <v>3087250</v>
      </c>
      <c r="V69">
        <f>IF($A69 = "", "", Export!Y71)</f>
        <v>0</v>
      </c>
      <c r="W69">
        <f>IF($A69 = "", "", Export!Z71)</f>
        <v>0</v>
      </c>
      <c r="X69">
        <f>IF($A69 = "", "", Export!AA71)</f>
        <v>1854800</v>
      </c>
      <c r="Y69">
        <f>IF($A69 = "", "", Export!AB71)</f>
        <v>1045500</v>
      </c>
      <c r="Z69">
        <f>IF($A69 = "", "", Export!AC71)</f>
        <v>0</v>
      </c>
      <c r="AA69">
        <f>IF($A69 = "", "", Export!AD71)</f>
        <v>88700</v>
      </c>
      <c r="AB69">
        <f>IF($A69 = "", "", Export!AE71)</f>
        <v>0</v>
      </c>
    </row>
    <row r="70" spans="1:28" x14ac:dyDescent="0.25">
      <c r="A70" t="str">
        <f>Export!A72</f>
        <v>73</v>
      </c>
      <c r="B70" t="str">
        <f>Export!B72</f>
        <v>7304</v>
      </c>
      <c r="C70" t="str">
        <f>Export!C72</f>
        <v>73</v>
      </c>
      <c r="D70" t="str">
        <f>Export!D72</f>
        <v>7304</v>
      </c>
      <c r="E70" t="str">
        <f>Export!E72</f>
        <v>FRANKENMUTH JAMES E. WICKSON DISTRICT LIBRARY</v>
      </c>
      <c r="F70" t="str">
        <f>Export!F72</f>
        <v>LOCAL AUTHORITY</v>
      </c>
      <c r="G70">
        <f>Export!G72</f>
        <v>0</v>
      </c>
      <c r="H70" t="str">
        <f>Export!H72</f>
        <v/>
      </c>
      <c r="I70" t="str">
        <f>Export!I72</f>
        <v/>
      </c>
      <c r="J70" t="str">
        <f>Export!J72</f>
        <v>WORKSHEET 3</v>
      </c>
      <c r="K70">
        <f>Export!N72</f>
        <v>1394750</v>
      </c>
      <c r="L70">
        <f>Export!P72</f>
        <v>20925600</v>
      </c>
      <c r="R70">
        <f t="shared" si="2"/>
        <v>0</v>
      </c>
      <c r="S70">
        <f>IF($A70 = "", "", Export!W72)</f>
        <v>0</v>
      </c>
      <c r="T70">
        <f>IF($A70 = "", "", Export!X72)</f>
        <v>18820900</v>
      </c>
      <c r="U70">
        <f t="shared" si="3"/>
        <v>18820900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t="str">
        <f>Export!A73</f>
        <v>73</v>
      </c>
      <c r="B71" t="str">
        <f>Export!B73</f>
        <v>7305</v>
      </c>
      <c r="C71" t="str">
        <f>Export!C73</f>
        <v>73</v>
      </c>
      <c r="D71" t="str">
        <f>Export!D73</f>
        <v>7305</v>
      </c>
      <c r="E71" t="str">
        <f>Export!E73</f>
        <v>MERRILL DISTRICT LIBRARY</v>
      </c>
      <c r="F71" t="str">
        <f>Export!F73</f>
        <v>LOCAL AUTHORITY</v>
      </c>
      <c r="G71">
        <f>Export!G73</f>
        <v>0</v>
      </c>
      <c r="H71" t="str">
        <f>Export!H73</f>
        <v/>
      </c>
      <c r="I71" t="str">
        <f>Export!I73</f>
        <v/>
      </c>
      <c r="J71" t="str">
        <f>Export!J73</f>
        <v>WORKSHEET 3</v>
      </c>
      <c r="K71">
        <f>Export!N73</f>
        <v>3178850</v>
      </c>
      <c r="L71">
        <f>Export!P73</f>
        <v>7822250</v>
      </c>
      <c r="R71">
        <f t="shared" si="2"/>
        <v>0</v>
      </c>
      <c r="S71">
        <f>IF($A71 = "", "", Export!W73)</f>
        <v>0</v>
      </c>
      <c r="T71">
        <f>IF($A71 = "", "", Export!X73)</f>
        <v>8270600</v>
      </c>
      <c r="U71">
        <f t="shared" si="3"/>
        <v>8270600</v>
      </c>
      <c r="V71">
        <f>IF($A71 = "", "", Export!Y73)</f>
        <v>0</v>
      </c>
      <c r="W71">
        <f>IF($A71 = "", "", Export!Z73)</f>
        <v>0</v>
      </c>
      <c r="X71">
        <f>IF($A71 = "", "", Export!AA73)</f>
        <v>344500</v>
      </c>
      <c r="Y71">
        <f>IF($A71 = "", "", Export!AB73)</f>
        <v>5628800</v>
      </c>
      <c r="Z71">
        <f>IF($A71 = "", "", Export!AC73)</f>
        <v>0</v>
      </c>
      <c r="AA71">
        <f>IF($A71 = "", "", Export!AD73)</f>
        <v>2524600</v>
      </c>
      <c r="AB71">
        <f>IF($A71 = "", "", Export!AE73)</f>
        <v>0</v>
      </c>
    </row>
    <row r="72" spans="1:28" x14ac:dyDescent="0.25">
      <c r="A72" t="str">
        <f>Export!A74</f>
        <v>73</v>
      </c>
      <c r="B72" t="str">
        <f>Export!B74</f>
        <v>7306</v>
      </c>
      <c r="C72" t="str">
        <f>Export!C74</f>
        <v>79</v>
      </c>
      <c r="D72" t="str">
        <f>Export!D74</f>
        <v>7907</v>
      </c>
      <c r="E72" t="str">
        <f>Export!E74</f>
        <v>REESE UNITY DISTRICT LIBRARY</v>
      </c>
      <c r="F72" t="str">
        <f>Export!F74</f>
        <v>LOCAL AUTHORITY</v>
      </c>
      <c r="G72">
        <f>Export!G74</f>
        <v>0</v>
      </c>
      <c r="H72" t="str">
        <f>Export!H74</f>
        <v>TUSCOLA</v>
      </c>
      <c r="I72" t="str">
        <f>Export!I74</f>
        <v/>
      </c>
      <c r="J72" t="str">
        <f>Export!J74</f>
        <v>WORKSHEET 3</v>
      </c>
      <c r="K72">
        <f>Export!N74</f>
        <v>1142050</v>
      </c>
      <c r="L72">
        <f>Export!P74</f>
        <v>11315750</v>
      </c>
      <c r="R72">
        <f t="shared" si="2"/>
        <v>0</v>
      </c>
      <c r="S72">
        <f>IF($A72 = "", "", Export!W74)</f>
        <v>0</v>
      </c>
      <c r="T72">
        <f>IF($A72 = "", "", Export!X74)</f>
        <v>12812050</v>
      </c>
      <c r="U72">
        <f t="shared" si="3"/>
        <v>12812050</v>
      </c>
      <c r="V72">
        <f>IF($A72 = "", "", Export!Y74)</f>
        <v>0</v>
      </c>
      <c r="W72">
        <f>IF($A72 = "", "", Export!Z74)</f>
        <v>0</v>
      </c>
      <c r="X72">
        <f>IF($A72 = "", "", Export!AA74)</f>
        <v>1324500</v>
      </c>
      <c r="Y72">
        <f>IF($A72 = "", "", Export!AB74)</f>
        <v>8927600</v>
      </c>
      <c r="Z72">
        <f>IF($A72 = "", "", Export!AC74)</f>
        <v>0</v>
      </c>
      <c r="AA72">
        <f>IF($A72 = "", "", Export!AD74)</f>
        <v>1003300</v>
      </c>
      <c r="AB72">
        <f>IF($A72 = "", "", Export!AE74)</f>
        <v>0</v>
      </c>
    </row>
    <row r="73" spans="1:28" x14ac:dyDescent="0.25">
      <c r="A73" t="str">
        <f>Export!A75</f>
        <v>73</v>
      </c>
      <c r="B73" t="str">
        <f>Export!B75</f>
        <v>7307</v>
      </c>
      <c r="C73" t="str">
        <f>Export!C75</f>
        <v>73</v>
      </c>
      <c r="D73" t="str">
        <f>Export!D75</f>
        <v>7307</v>
      </c>
      <c r="E73" t="str">
        <f>Export!E75</f>
        <v>PUBLIC LIBRARIES OF SAGINAW</v>
      </c>
      <c r="F73" t="str">
        <f>Export!F75</f>
        <v>LOCAL AUTHORITY</v>
      </c>
      <c r="G73">
        <f>Export!G75</f>
        <v>0</v>
      </c>
      <c r="H73" t="str">
        <f>Export!H75</f>
        <v/>
      </c>
      <c r="I73" t="str">
        <f>Export!I75</f>
        <v/>
      </c>
      <c r="J73" t="str">
        <f>Export!J75</f>
        <v>WORKSHEET 3</v>
      </c>
      <c r="K73">
        <f>Export!N75</f>
        <v>2738500</v>
      </c>
      <c r="L73">
        <f>Export!P75</f>
        <v>91696200</v>
      </c>
      <c r="R73">
        <f t="shared" si="2"/>
        <v>0</v>
      </c>
      <c r="S73">
        <f>IF($A73 = "", "", Export!W75)</f>
        <v>0</v>
      </c>
      <c r="T73">
        <f>IF($A73 = "", "", Export!X75)</f>
        <v>86239550</v>
      </c>
      <c r="U73">
        <f t="shared" si="3"/>
        <v>86239550</v>
      </c>
      <c r="V73">
        <f>IF($A73 = "", "", Export!Y75)</f>
        <v>0</v>
      </c>
      <c r="W73">
        <f>IF($A73 = "", "", Export!Z75)</f>
        <v>0</v>
      </c>
      <c r="X73">
        <f>IF($A73 = "", "", Export!AA75)</f>
        <v>49309700</v>
      </c>
      <c r="Y73">
        <f>IF($A73 = "", "", Export!AB75)</f>
        <v>30085300</v>
      </c>
      <c r="Z73">
        <f>IF($A73 = "", "", Export!AC75)</f>
        <v>0</v>
      </c>
      <c r="AA73">
        <f>IF($A73 = "", "", Export!AD75)</f>
        <v>3134445</v>
      </c>
      <c r="AB73">
        <f>IF($A73 = "", "", Export!AE75)</f>
        <v>0</v>
      </c>
    </row>
    <row r="74" spans="1:28" x14ac:dyDescent="0.25">
      <c r="A74" t="str">
        <f>Export!A76</f>
        <v>73</v>
      </c>
      <c r="B74" t="str">
        <f>Export!B76</f>
        <v>7308</v>
      </c>
      <c r="C74" t="str">
        <f>Export!C76</f>
        <v>73</v>
      </c>
      <c r="D74" t="str">
        <f>Export!D76</f>
        <v>7308</v>
      </c>
      <c r="E74" t="str">
        <f>Export!E76</f>
        <v>ST CHARLES DISTRICT LIBRARY</v>
      </c>
      <c r="F74" t="str">
        <f>Export!F76</f>
        <v>LOCAL AUTHORITY</v>
      </c>
      <c r="G74">
        <f>Export!G76</f>
        <v>0</v>
      </c>
      <c r="H74" t="str">
        <f>Export!H76</f>
        <v/>
      </c>
      <c r="I74" t="str">
        <f>Export!I76</f>
        <v/>
      </c>
      <c r="J74" t="str">
        <f>Export!J76</f>
        <v>WORKSHEET 3</v>
      </c>
      <c r="K74">
        <f>Export!N76</f>
        <v>194600</v>
      </c>
      <c r="L74">
        <f>Export!P76</f>
        <v>12811602</v>
      </c>
      <c r="R74">
        <f t="shared" si="2"/>
        <v>0</v>
      </c>
      <c r="S74">
        <f>IF($A74 = "", "", Export!W76)</f>
        <v>0</v>
      </c>
      <c r="T74">
        <f>IF($A74 = "", "", Export!X76)</f>
        <v>8532850</v>
      </c>
      <c r="U74">
        <f t="shared" si="3"/>
        <v>8532850</v>
      </c>
      <c r="V74">
        <f>IF($A74 = "", "", Export!Y76)</f>
        <v>0</v>
      </c>
      <c r="W74">
        <f>IF($A74 = "", "", Export!Z76)</f>
        <v>0</v>
      </c>
      <c r="X74">
        <f>IF($A74 = "", "", Export!AA76)</f>
        <v>2692000</v>
      </c>
      <c r="Y74">
        <f>IF($A74 = "", "", Export!AB76)</f>
        <v>4132000</v>
      </c>
      <c r="Z74">
        <f>IF($A74 = "", "", Export!AC76)</f>
        <v>0</v>
      </c>
      <c r="AA74">
        <f>IF($A74 = "", "", Export!AD76)</f>
        <v>159700</v>
      </c>
      <c r="AB74">
        <f>IF($A74 = "", "", Export!AE76)</f>
        <v>0</v>
      </c>
    </row>
    <row r="75" spans="1:28" x14ac:dyDescent="0.25">
      <c r="A75" t="str">
        <f>Export!A77</f>
        <v>73</v>
      </c>
      <c r="B75" t="str">
        <f>Export!B77</f>
        <v>7309</v>
      </c>
      <c r="C75" t="str">
        <f>Export!C77</f>
        <v>73</v>
      </c>
      <c r="D75" t="str">
        <f>Export!D77</f>
        <v>7309</v>
      </c>
      <c r="E75" t="str">
        <f>Export!E77</f>
        <v>THOMAS TOWNSHIP LIBRARY</v>
      </c>
      <c r="F75" t="str">
        <f>Export!F77</f>
        <v>LOCAL AUTHORITY</v>
      </c>
      <c r="G75">
        <f>Export!G77</f>
        <v>0</v>
      </c>
      <c r="H75" t="str">
        <f>Export!H77</f>
        <v/>
      </c>
      <c r="I75" t="str">
        <f>Export!I77</f>
        <v/>
      </c>
      <c r="J75" t="str">
        <f>Export!J77</f>
        <v>WORKSHEET 3</v>
      </c>
      <c r="K75">
        <f>Export!N77</f>
        <v>2959800</v>
      </c>
      <c r="L75">
        <f>Export!P77</f>
        <v>107836600</v>
      </c>
      <c r="R75">
        <f t="shared" si="2"/>
        <v>0</v>
      </c>
      <c r="S75">
        <f>IF($A75 = "", "", Export!W77)</f>
        <v>0</v>
      </c>
      <c r="T75">
        <f>IF($A75 = "", "", Export!X77)</f>
        <v>95659850</v>
      </c>
      <c r="U75">
        <f t="shared" si="3"/>
        <v>95659850</v>
      </c>
      <c r="V75">
        <f>IF($A75 = "", "", Export!Y77)</f>
        <v>0</v>
      </c>
      <c r="W75">
        <f>IF($A75 = "", "", Export!Z77)</f>
        <v>0</v>
      </c>
      <c r="X75">
        <f>IF($A75 = "", "", Export!AA77)</f>
        <v>7419800</v>
      </c>
      <c r="Y75">
        <f>IF($A75 = "", "", Export!AB77)</f>
        <v>79043200</v>
      </c>
      <c r="Z75">
        <f>IF($A75 = "", "", Export!AC77)</f>
        <v>0</v>
      </c>
      <c r="AA75">
        <f>IF($A75 = "", "", Export!AD77)</f>
        <v>3742200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P77"/>
  <sheetViews>
    <sheetView zoomScale="76" zoomScaleNormal="76" workbookViewId="0"/>
  </sheetViews>
  <sheetFormatPr defaultColWidth="9.28515625" defaultRowHeight="15" x14ac:dyDescent="0.25"/>
  <cols>
    <col min="1" max="10" width="9.28515625" style="164"/>
  </cols>
  <sheetData>
    <row r="1" spans="1:42" x14ac:dyDescent="0.25">
      <c r="A1" s="164" t="s">
        <v>53</v>
      </c>
    </row>
    <row r="3" spans="1:42" x14ac:dyDescent="0.25">
      <c r="A3" s="164" t="s">
        <v>337</v>
      </c>
      <c r="B3" s="164" t="s">
        <v>338</v>
      </c>
      <c r="C3" s="164" t="s">
        <v>339</v>
      </c>
      <c r="D3" s="164" t="s">
        <v>340</v>
      </c>
      <c r="E3" s="164" t="s">
        <v>341</v>
      </c>
      <c r="F3" s="164" t="s">
        <v>342</v>
      </c>
      <c r="G3" s="164" t="s">
        <v>343</v>
      </c>
      <c r="H3" s="164" t="s">
        <v>344</v>
      </c>
      <c r="I3" s="164" t="s">
        <v>345</v>
      </c>
      <c r="J3" s="164" t="s">
        <v>346</v>
      </c>
      <c r="K3" t="s">
        <v>347</v>
      </c>
      <c r="L3" t="s">
        <v>348</v>
      </c>
      <c r="M3" t="s">
        <v>349</v>
      </c>
      <c r="N3" t="s">
        <v>350</v>
      </c>
      <c r="O3" t="s">
        <v>351</v>
      </c>
      <c r="P3" t="s">
        <v>352</v>
      </c>
      <c r="Q3" t="s">
        <v>353</v>
      </c>
      <c r="R3" t="s">
        <v>354</v>
      </c>
      <c r="S3" t="s">
        <v>355</v>
      </c>
      <c r="T3" t="s">
        <v>356</v>
      </c>
      <c r="U3" t="s">
        <v>357</v>
      </c>
      <c r="V3" t="s">
        <v>358</v>
      </c>
      <c r="W3" t="s">
        <v>359</v>
      </c>
      <c r="X3" t="s">
        <v>360</v>
      </c>
      <c r="Y3" t="s">
        <v>361</v>
      </c>
      <c r="Z3" t="s">
        <v>362</v>
      </c>
      <c r="AA3" t="s">
        <v>363</v>
      </c>
      <c r="AB3" t="s">
        <v>364</v>
      </c>
      <c r="AC3" t="s">
        <v>365</v>
      </c>
      <c r="AD3" t="s">
        <v>366</v>
      </c>
      <c r="AE3" t="s">
        <v>367</v>
      </c>
      <c r="AF3" t="s">
        <v>368</v>
      </c>
      <c r="AG3" t="s">
        <v>369</v>
      </c>
      <c r="AH3" t="s">
        <v>370</v>
      </c>
      <c r="AI3" t="s">
        <v>371</v>
      </c>
      <c r="AJ3" t="s">
        <v>372</v>
      </c>
      <c r="AK3" t="s">
        <v>373</v>
      </c>
      <c r="AL3" t="s">
        <v>374</v>
      </c>
      <c r="AM3" t="s">
        <v>375</v>
      </c>
      <c r="AN3" t="s">
        <v>376</v>
      </c>
      <c r="AO3" t="s">
        <v>377</v>
      </c>
      <c r="AP3" t="s">
        <v>378</v>
      </c>
    </row>
    <row r="4" spans="1:42" x14ac:dyDescent="0.25">
      <c r="A4" s="164" t="s">
        <v>91</v>
      </c>
      <c r="B4" s="164" t="s">
        <v>92</v>
      </c>
      <c r="C4" s="164" t="s">
        <v>91</v>
      </c>
      <c r="D4" s="164" t="s">
        <v>92</v>
      </c>
      <c r="E4" s="164" t="s">
        <v>93</v>
      </c>
      <c r="F4" s="164" t="s">
        <v>94</v>
      </c>
      <c r="H4" s="164" t="s">
        <v>97</v>
      </c>
      <c r="I4" s="164" t="s">
        <v>97</v>
      </c>
      <c r="J4" s="164" t="s">
        <v>98</v>
      </c>
      <c r="K4">
        <f>INDEX('PP Values - Co|Twp|City|Vlg'!G:G, MATCH($B4,'PP Values - Co|Twp|City|Vlg'!$B:$B,0))</f>
        <v>190864932</v>
      </c>
      <c r="L4">
        <f>INDEX('PP Values - Co|Twp|City|Vlg'!H:H, MATCH($B4,'PP Values - Co|Twp|City|Vlg'!$B:$B,0))</f>
        <v>217942850</v>
      </c>
      <c r="M4">
        <f>INDEX('PP Values - Co|Twp|City|Vlg'!I:I, MATCH($B4,'PP Values - Co|Twp|City|Vlg'!$B:$B,0))</f>
        <v>146050</v>
      </c>
      <c r="N4">
        <f>INDEX('PP Values - Co|Twp|City|Vlg'!J:J, MATCH($B4,'PP Values - Co|Twp|City|Vlg'!$B:$B,0))</f>
        <v>17067100</v>
      </c>
      <c r="O4">
        <f>INDEX('PP Values - Co|Twp|City|Vlg'!K:K, MATCH($B4,'PP Values - Co|Twp|City|Vlg'!$B:$B,0))</f>
        <v>0</v>
      </c>
      <c r="P4">
        <f>INDEX('PP Values - Co|Twp|City|Vlg'!L:L, MATCH($B4,'PP Values - Co|Twp|City|Vlg'!$B:$B,0))</f>
        <v>426020932</v>
      </c>
      <c r="Q4">
        <f>INDEX('PP Values - Co|Twp|City|Vlg'!M:M, MATCH($B4,'PP Values - Co|Twp|City|Vlg'!$B:$B,0))</f>
        <v>0</v>
      </c>
      <c r="R4">
        <f>INDEX('PP Values - Co|Twp|City|Vlg'!N:N, MATCH($B4,'PP Values - Co|Twp|City|Vlg'!$B:$B,0))</f>
        <v>0</v>
      </c>
      <c r="S4">
        <f>INDEX('PP Values - Co|Twp|City|Vlg'!O:O, MATCH($B4,'PP Values - Co|Twp|City|Vlg'!$B:$B,0))</f>
        <v>171751200</v>
      </c>
      <c r="T4">
        <f>INDEX('PP Values - Co|Twp|City|Vlg'!P:P, MATCH($B4,'PP Values - Co|Twp|City|Vlg'!$B:$B,0))</f>
        <v>200909400</v>
      </c>
      <c r="U4">
        <f>INDEX('PP Values - Co|Twp|City|Vlg'!Q:Q, MATCH($B4,'PP Values - Co|Twp|City|Vlg'!$B:$B,0))</f>
        <v>0</v>
      </c>
      <c r="V4">
        <f>INDEX('PP Values - Co|Twp|City|Vlg'!R:R, MATCH($B4,'PP Values - Co|Twp|City|Vlg'!$B:$B,0))</f>
        <v>16983725</v>
      </c>
      <c r="W4">
        <f>INDEX('PP Values - Co|Twp|City|Vlg'!S:S, MATCH($B4,'PP Values - Co|Twp|City|Vlg'!$B:$B,0))</f>
        <v>0</v>
      </c>
      <c r="X4">
        <f>INDEX('PP Values - Co|Twp|City|Vlg'!T:T, MATCH($B4,'PP Values - Co|Twp|City|Vlg'!$B:$B,0))</f>
        <v>389644325</v>
      </c>
      <c r="Y4">
        <f>INDEX('PP Values - Co|Twp|City|Vlg'!U:U, MATCH($B4,'PP Values - Co|Twp|City|Vlg'!$B:$B,0))</f>
        <v>0</v>
      </c>
      <c r="Z4">
        <f>INDEX('PP Values - Co|Twp|City|Vlg'!V:V, MATCH($B4,'PP Values - Co|Twp|City|Vlg'!$B:$B,0))</f>
        <v>0</v>
      </c>
      <c r="AA4">
        <f>INDEX('PP Values - Co|Twp|City|Vlg'!W:W, MATCH($B4,'PP Values - Co|Twp|City|Vlg'!$B:$B,0))</f>
        <v>173954350</v>
      </c>
      <c r="AB4">
        <f>INDEX('PP Values - Co|Twp|City|Vlg'!X:X, MATCH($B4,'PP Values - Co|Twp|City|Vlg'!$B:$B,0))</f>
        <v>186245150</v>
      </c>
      <c r="AC4">
        <f>INDEX('PP Values - Co|Twp|City|Vlg'!Y:Y, MATCH($B4,'PP Values - Co|Twp|City|Vlg'!$B:$B,0))</f>
        <v>0</v>
      </c>
      <c r="AD4">
        <f>INDEX('PP Values - Co|Twp|City|Vlg'!Z:Z, MATCH($B4,'PP Values - Co|Twp|City|Vlg'!$B:$B,0))</f>
        <v>22066095</v>
      </c>
      <c r="AE4">
        <f>INDEX('PP Values - Co|Twp|City|Vlg'!AA:AA, MATCH($B4,'PP Values - Co|Twp|City|Vlg'!$B:$B,0))</f>
        <v>0</v>
      </c>
      <c r="AF4">
        <f>INDEX('PP Values - Co|Twp|City|Vlg'!AB:AB, MATCH($B4,'PP Values - Co|Twp|City|Vlg'!$B:$B,0))</f>
        <v>382265595</v>
      </c>
      <c r="AG4">
        <f>INDEX('PP Values - Co|Twp|City|Vlg'!AC:AC, MATCH($B4,'PP Values - Co|Twp|City|Vlg'!$B:$B,0))</f>
        <v>0</v>
      </c>
      <c r="AH4">
        <f>INDEX('PP Values - Co|Twp|City|Vlg'!AD:AD, MATCH($B4,'PP Values - Co|Twp|City|Vlg'!$B:$B,0))</f>
        <v>0</v>
      </c>
      <c r="AI4">
        <f>INDEX('PP Values - Co|Twp|City|Vlg'!AE:AE, MATCH($B4,'PP Values - Co|Twp|City|Vlg'!$B:$B,0))</f>
        <v>158561257</v>
      </c>
      <c r="AJ4">
        <f>INDEX('PP Values - Co|Twp|City|Vlg'!AF:AF, MATCH($B4,'PP Values - Co|Twp|City|Vlg'!$B:$B,0))</f>
        <v>53471700</v>
      </c>
      <c r="AK4">
        <f>INDEX('PP Values - Co|Twp|City|Vlg'!AG:AG, MATCH($B4,'PP Values - Co|Twp|City|Vlg'!$B:$B,0))</f>
        <v>0</v>
      </c>
      <c r="AL4">
        <f>INDEX('PP Values - Co|Twp|City|Vlg'!AH:AH, MATCH($B4,'PP Values - Co|Twp|City|Vlg'!$B:$B,0))</f>
        <v>709250</v>
      </c>
      <c r="AM4">
        <f>INDEX('PP Values - Co|Twp|City|Vlg'!AI:AI, MATCH($B4,'PP Values - Co|Twp|City|Vlg'!$B:$B,0))</f>
        <v>0</v>
      </c>
      <c r="AN4">
        <f>INDEX('PP Values - Co|Twp|City|Vlg'!AJ:AJ, MATCH($B4,'PP Values - Co|Twp|City|Vlg'!$B:$B,0))</f>
        <v>212742207</v>
      </c>
      <c r="AO4">
        <f>INDEX('PP Values - Co|Twp|City|Vlg'!AK:AK, MATCH($B4,'PP Values - Co|Twp|City|Vlg'!$B:$B,0))</f>
        <v>0</v>
      </c>
      <c r="AP4">
        <f>INDEX('PP Values - Co|Twp|City|Vlg'!AL:AL, MATCH($B4,'PP Values - Co|Twp|City|Vlg'!$B:$B,0))</f>
        <v>213278725</v>
      </c>
    </row>
    <row r="5" spans="1:42" x14ac:dyDescent="0.25">
      <c r="A5" s="164" t="s">
        <v>91</v>
      </c>
      <c r="B5" s="164" t="s">
        <v>99</v>
      </c>
      <c r="C5" s="164" t="s">
        <v>91</v>
      </c>
      <c r="D5" s="164" t="s">
        <v>99</v>
      </c>
      <c r="E5" s="164" t="s">
        <v>100</v>
      </c>
      <c r="F5" s="164" t="s">
        <v>101</v>
      </c>
      <c r="H5" s="164" t="s">
        <v>97</v>
      </c>
      <c r="I5" s="164" t="s">
        <v>97</v>
      </c>
      <c r="J5" s="164" t="s">
        <v>98</v>
      </c>
      <c r="K5">
        <f>INDEX('PP Values - Co|Twp|City|Vlg'!G:G, MATCH($B5,'PP Values - Co|Twp|City|Vlg'!$B:$B,0))</f>
        <v>288900</v>
      </c>
      <c r="L5">
        <f>INDEX('PP Values - Co|Twp|City|Vlg'!H:H, MATCH($B5,'PP Values - Co|Twp|City|Vlg'!$B:$B,0))</f>
        <v>5300</v>
      </c>
      <c r="M5">
        <f>INDEX('PP Values - Co|Twp|City|Vlg'!I:I, MATCH($B5,'PP Values - Co|Twp|City|Vlg'!$B:$B,0))</f>
        <v>0</v>
      </c>
      <c r="N5">
        <f>INDEX('PP Values - Co|Twp|City|Vlg'!J:J, MATCH($B5,'PP Values - Co|Twp|City|Vlg'!$B:$B,0))</f>
        <v>0</v>
      </c>
      <c r="O5">
        <f>INDEX('PP Values - Co|Twp|City|Vlg'!K:K, MATCH($B5,'PP Values - Co|Twp|City|Vlg'!$B:$B,0))</f>
        <v>0</v>
      </c>
      <c r="P5">
        <f>INDEX('PP Values - Co|Twp|City|Vlg'!L:L, MATCH($B5,'PP Values - Co|Twp|City|Vlg'!$B:$B,0))</f>
        <v>294200</v>
      </c>
      <c r="Q5">
        <f>INDEX('PP Values - Co|Twp|City|Vlg'!M:M, MATCH($B5,'PP Values - Co|Twp|City|Vlg'!$B:$B,0))</f>
        <v>0</v>
      </c>
      <c r="R5">
        <f>INDEX('PP Values - Co|Twp|City|Vlg'!N:N, MATCH($B5,'PP Values - Co|Twp|City|Vlg'!$B:$B,0))</f>
        <v>0</v>
      </c>
      <c r="S5">
        <f>INDEX('PP Values - Co|Twp|City|Vlg'!O:O, MATCH($B5,'PP Values - Co|Twp|City|Vlg'!$B:$B,0))</f>
        <v>273600</v>
      </c>
      <c r="T5">
        <f>INDEX('PP Values - Co|Twp|City|Vlg'!P:P, MATCH($B5,'PP Values - Co|Twp|City|Vlg'!$B:$B,0))</f>
        <v>173000</v>
      </c>
      <c r="U5">
        <f>INDEX('PP Values - Co|Twp|City|Vlg'!Q:Q, MATCH($B5,'PP Values - Co|Twp|City|Vlg'!$B:$B,0))</f>
        <v>0</v>
      </c>
      <c r="V5">
        <f>INDEX('PP Values - Co|Twp|City|Vlg'!R:R, MATCH($B5,'PP Values - Co|Twp|City|Vlg'!$B:$B,0))</f>
        <v>264350</v>
      </c>
      <c r="W5">
        <f>INDEX('PP Values - Co|Twp|City|Vlg'!S:S, MATCH($B5,'PP Values - Co|Twp|City|Vlg'!$B:$B,0))</f>
        <v>0</v>
      </c>
      <c r="X5">
        <f>INDEX('PP Values - Co|Twp|City|Vlg'!T:T, MATCH($B5,'PP Values - Co|Twp|City|Vlg'!$B:$B,0))</f>
        <v>710950</v>
      </c>
      <c r="Y5">
        <f>INDEX('PP Values - Co|Twp|City|Vlg'!U:U, MATCH($B5,'PP Values - Co|Twp|City|Vlg'!$B:$B,0))</f>
        <v>0</v>
      </c>
      <c r="Z5">
        <f>INDEX('PP Values - Co|Twp|City|Vlg'!V:V, MATCH($B5,'PP Values - Co|Twp|City|Vlg'!$B:$B,0))</f>
        <v>0</v>
      </c>
      <c r="AA5">
        <f>INDEX('PP Values - Co|Twp|City|Vlg'!W:W, MATCH($B5,'PP Values - Co|Twp|City|Vlg'!$B:$B,0))</f>
        <v>77100</v>
      </c>
      <c r="AB5">
        <f>INDEX('PP Values - Co|Twp|City|Vlg'!X:X, MATCH($B5,'PP Values - Co|Twp|City|Vlg'!$B:$B,0))</f>
        <v>157600</v>
      </c>
      <c r="AC5">
        <f>INDEX('PP Values - Co|Twp|City|Vlg'!Y:Y, MATCH($B5,'PP Values - Co|Twp|City|Vlg'!$B:$B,0))</f>
        <v>0</v>
      </c>
      <c r="AD5">
        <f>INDEX('PP Values - Co|Twp|City|Vlg'!Z:Z, MATCH($B5,'PP Values - Co|Twp|City|Vlg'!$B:$B,0))</f>
        <v>225700</v>
      </c>
      <c r="AE5">
        <f>INDEX('PP Values - Co|Twp|City|Vlg'!AA:AA, MATCH($B5,'PP Values - Co|Twp|City|Vlg'!$B:$B,0))</f>
        <v>0</v>
      </c>
      <c r="AF5">
        <f>INDEX('PP Values - Co|Twp|City|Vlg'!AB:AB, MATCH($B5,'PP Values - Co|Twp|City|Vlg'!$B:$B,0))</f>
        <v>460400</v>
      </c>
      <c r="AG5">
        <f>INDEX('PP Values - Co|Twp|City|Vlg'!AC:AC, MATCH($B5,'PP Values - Co|Twp|City|Vlg'!$B:$B,0))</f>
        <v>0</v>
      </c>
      <c r="AH5">
        <f>INDEX('PP Values - Co|Twp|City|Vlg'!AD:AD, MATCH($B5,'PP Values - Co|Twp|City|Vlg'!$B:$B,0))</f>
        <v>0</v>
      </c>
      <c r="AI5">
        <f>INDEX('PP Values - Co|Twp|City|Vlg'!AE:AE, MATCH($B5,'PP Values - Co|Twp|City|Vlg'!$B:$B,0))</f>
        <v>199200</v>
      </c>
      <c r="AJ5">
        <f>INDEX('PP Values - Co|Twp|City|Vlg'!AF:AF, MATCH($B5,'PP Values - Co|Twp|City|Vlg'!$B:$B,0))</f>
        <v>0</v>
      </c>
      <c r="AK5">
        <f>INDEX('PP Values - Co|Twp|City|Vlg'!AG:AG, MATCH($B5,'PP Values - Co|Twp|City|Vlg'!$B:$B,0))</f>
        <v>0</v>
      </c>
      <c r="AL5">
        <f>INDEX('PP Values - Co|Twp|City|Vlg'!AH:AH, MATCH($B5,'PP Values - Co|Twp|City|Vlg'!$B:$B,0))</f>
        <v>0</v>
      </c>
      <c r="AM5">
        <f>INDEX('PP Values - Co|Twp|City|Vlg'!AI:AI, MATCH($B5,'PP Values - Co|Twp|City|Vlg'!$B:$B,0))</f>
        <v>0</v>
      </c>
      <c r="AN5">
        <f>INDEX('PP Values - Co|Twp|City|Vlg'!AJ:AJ, MATCH($B5,'PP Values - Co|Twp|City|Vlg'!$B:$B,0))</f>
        <v>199200</v>
      </c>
      <c r="AO5">
        <f>INDEX('PP Values - Co|Twp|City|Vlg'!AK:AK, MATCH($B5,'PP Values - Co|Twp|City|Vlg'!$B:$B,0))</f>
        <v>0</v>
      </c>
      <c r="AP5">
        <f>INDEX('PP Values - Co|Twp|City|Vlg'!AL:AL, MATCH($B5,'PP Values - Co|Twp|City|Vlg'!$B:$B,0))</f>
        <v>95000</v>
      </c>
    </row>
    <row r="6" spans="1:42" x14ac:dyDescent="0.25">
      <c r="A6" s="164" t="s">
        <v>91</v>
      </c>
      <c r="B6" s="164" t="s">
        <v>104</v>
      </c>
      <c r="C6" s="164" t="s">
        <v>91</v>
      </c>
      <c r="D6" s="164" t="s">
        <v>104</v>
      </c>
      <c r="E6" s="164" t="s">
        <v>105</v>
      </c>
      <c r="F6" s="164" t="s">
        <v>101</v>
      </c>
      <c r="H6" s="164" t="s">
        <v>97</v>
      </c>
      <c r="I6" s="164" t="s">
        <v>97</v>
      </c>
      <c r="J6" s="164" t="s">
        <v>98</v>
      </c>
      <c r="K6">
        <f>INDEX('PP Values - Co|Twp|City|Vlg'!G:G, MATCH($B6,'PP Values - Co|Twp|City|Vlg'!$B:$B,0))</f>
        <v>11838080</v>
      </c>
      <c r="L6">
        <f>INDEX('PP Values - Co|Twp|City|Vlg'!H:H, MATCH($B6,'PP Values - Co|Twp|City|Vlg'!$B:$B,0))</f>
        <v>4500</v>
      </c>
      <c r="M6">
        <f>INDEX('PP Values - Co|Twp|City|Vlg'!I:I, MATCH($B6,'PP Values - Co|Twp|City|Vlg'!$B:$B,0))</f>
        <v>0</v>
      </c>
      <c r="N6">
        <f>INDEX('PP Values - Co|Twp|City|Vlg'!J:J, MATCH($B6,'PP Values - Co|Twp|City|Vlg'!$B:$B,0))</f>
        <v>0</v>
      </c>
      <c r="O6">
        <f>INDEX('PP Values - Co|Twp|City|Vlg'!K:K, MATCH($B6,'PP Values - Co|Twp|City|Vlg'!$B:$B,0))</f>
        <v>0</v>
      </c>
      <c r="P6">
        <f>INDEX('PP Values - Co|Twp|City|Vlg'!L:L, MATCH($B6,'PP Values - Co|Twp|City|Vlg'!$B:$B,0))</f>
        <v>11842580</v>
      </c>
      <c r="Q6">
        <f>INDEX('PP Values - Co|Twp|City|Vlg'!M:M, MATCH($B6,'PP Values - Co|Twp|City|Vlg'!$B:$B,0))</f>
        <v>0</v>
      </c>
      <c r="R6">
        <f>INDEX('PP Values - Co|Twp|City|Vlg'!N:N, MATCH($B6,'PP Values - Co|Twp|City|Vlg'!$B:$B,0))</f>
        <v>0</v>
      </c>
      <c r="S6">
        <f>INDEX('PP Values - Co|Twp|City|Vlg'!O:O, MATCH($B6,'PP Values - Co|Twp|City|Vlg'!$B:$B,0))</f>
        <v>10141100</v>
      </c>
      <c r="T6">
        <f>INDEX('PP Values - Co|Twp|City|Vlg'!P:P, MATCH($B6,'PP Values - Co|Twp|City|Vlg'!$B:$B,0))</f>
        <v>0</v>
      </c>
      <c r="U6">
        <f>INDEX('PP Values - Co|Twp|City|Vlg'!Q:Q, MATCH($B6,'PP Values - Co|Twp|City|Vlg'!$B:$B,0))</f>
        <v>0</v>
      </c>
      <c r="V6">
        <f>INDEX('PP Values - Co|Twp|City|Vlg'!R:R, MATCH($B6,'PP Values - Co|Twp|City|Vlg'!$B:$B,0))</f>
        <v>0</v>
      </c>
      <c r="W6">
        <f>INDEX('PP Values - Co|Twp|City|Vlg'!S:S, MATCH($B6,'PP Values - Co|Twp|City|Vlg'!$B:$B,0))</f>
        <v>0</v>
      </c>
      <c r="X6">
        <f>INDEX('PP Values - Co|Twp|City|Vlg'!T:T, MATCH($B6,'PP Values - Co|Twp|City|Vlg'!$B:$B,0))</f>
        <v>10141100</v>
      </c>
      <c r="Y6">
        <f>INDEX('PP Values - Co|Twp|City|Vlg'!U:U, MATCH($B6,'PP Values - Co|Twp|City|Vlg'!$B:$B,0))</f>
        <v>0</v>
      </c>
      <c r="Z6">
        <f>INDEX('PP Values - Co|Twp|City|Vlg'!V:V, MATCH($B6,'PP Values - Co|Twp|City|Vlg'!$B:$B,0))</f>
        <v>0</v>
      </c>
      <c r="AA6">
        <f>INDEX('PP Values - Co|Twp|City|Vlg'!W:W, MATCH($B6,'PP Values - Co|Twp|City|Vlg'!$B:$B,0))</f>
        <v>11077600</v>
      </c>
      <c r="AB6">
        <f>INDEX('PP Values - Co|Twp|City|Vlg'!X:X, MATCH($B6,'PP Values - Co|Twp|City|Vlg'!$B:$B,0))</f>
        <v>0</v>
      </c>
      <c r="AC6">
        <f>INDEX('PP Values - Co|Twp|City|Vlg'!Y:Y, MATCH($B6,'PP Values - Co|Twp|City|Vlg'!$B:$B,0))</f>
        <v>0</v>
      </c>
      <c r="AD6">
        <f>INDEX('PP Values - Co|Twp|City|Vlg'!Z:Z, MATCH($B6,'PP Values - Co|Twp|City|Vlg'!$B:$B,0))</f>
        <v>0</v>
      </c>
      <c r="AE6">
        <f>INDEX('PP Values - Co|Twp|City|Vlg'!AA:AA, MATCH($B6,'PP Values - Co|Twp|City|Vlg'!$B:$B,0))</f>
        <v>0</v>
      </c>
      <c r="AF6">
        <f>INDEX('PP Values - Co|Twp|City|Vlg'!AB:AB, MATCH($B6,'PP Values - Co|Twp|City|Vlg'!$B:$B,0))</f>
        <v>11077600</v>
      </c>
      <c r="AG6">
        <f>INDEX('PP Values - Co|Twp|City|Vlg'!AC:AC, MATCH($B6,'PP Values - Co|Twp|City|Vlg'!$B:$B,0))</f>
        <v>0</v>
      </c>
      <c r="AH6">
        <f>INDEX('PP Values - Co|Twp|City|Vlg'!AD:AD, MATCH($B6,'PP Values - Co|Twp|City|Vlg'!$B:$B,0))</f>
        <v>0</v>
      </c>
      <c r="AI6">
        <f>INDEX('PP Values - Co|Twp|City|Vlg'!AE:AE, MATCH($B6,'PP Values - Co|Twp|City|Vlg'!$B:$B,0))</f>
        <v>10591900</v>
      </c>
      <c r="AJ6">
        <f>INDEX('PP Values - Co|Twp|City|Vlg'!AF:AF, MATCH($B6,'PP Values - Co|Twp|City|Vlg'!$B:$B,0))</f>
        <v>0</v>
      </c>
      <c r="AK6">
        <f>INDEX('PP Values - Co|Twp|City|Vlg'!AG:AG, MATCH($B6,'PP Values - Co|Twp|City|Vlg'!$B:$B,0))</f>
        <v>0</v>
      </c>
      <c r="AL6">
        <f>INDEX('PP Values - Co|Twp|City|Vlg'!AH:AH, MATCH($B6,'PP Values - Co|Twp|City|Vlg'!$B:$B,0))</f>
        <v>0</v>
      </c>
      <c r="AM6">
        <f>INDEX('PP Values - Co|Twp|City|Vlg'!AI:AI, MATCH($B6,'PP Values - Co|Twp|City|Vlg'!$B:$B,0))</f>
        <v>0</v>
      </c>
      <c r="AN6">
        <f>INDEX('PP Values - Co|Twp|City|Vlg'!AJ:AJ, MATCH($B6,'PP Values - Co|Twp|City|Vlg'!$B:$B,0))</f>
        <v>10591900</v>
      </c>
      <c r="AO6">
        <f>INDEX('PP Values - Co|Twp|City|Vlg'!AK:AK, MATCH($B6,'PP Values - Co|Twp|City|Vlg'!$B:$B,0))</f>
        <v>0</v>
      </c>
      <c r="AP6">
        <f>INDEX('PP Values - Co|Twp|City|Vlg'!AL:AL, MATCH($B6,'PP Values - Co|Twp|City|Vlg'!$B:$B,0))</f>
        <v>1250680</v>
      </c>
    </row>
    <row r="7" spans="1:42" x14ac:dyDescent="0.25">
      <c r="A7" s="164" t="s">
        <v>91</v>
      </c>
      <c r="B7" s="164" t="s">
        <v>108</v>
      </c>
      <c r="C7" s="164" t="s">
        <v>91</v>
      </c>
      <c r="D7" s="164" t="s">
        <v>108</v>
      </c>
      <c r="E7" s="164" t="s">
        <v>109</v>
      </c>
      <c r="F7" s="164" t="s">
        <v>101</v>
      </c>
      <c r="H7" s="164" t="s">
        <v>97</v>
      </c>
      <c r="I7" s="164" t="s">
        <v>97</v>
      </c>
      <c r="J7" s="164" t="s">
        <v>98</v>
      </c>
      <c r="K7">
        <f>INDEX('PP Values - Co|Twp|City|Vlg'!G:G, MATCH($B7,'PP Values - Co|Twp|City|Vlg'!$B:$B,0))</f>
        <v>987300</v>
      </c>
      <c r="L7">
        <f>INDEX('PP Values - Co|Twp|City|Vlg'!H:H, MATCH($B7,'PP Values - Co|Twp|City|Vlg'!$B:$B,0))</f>
        <v>8802300</v>
      </c>
      <c r="M7">
        <f>INDEX('PP Values - Co|Twp|City|Vlg'!I:I, MATCH($B7,'PP Values - Co|Twp|City|Vlg'!$B:$B,0))</f>
        <v>0</v>
      </c>
      <c r="N7">
        <f>INDEX('PP Values - Co|Twp|City|Vlg'!J:J, MATCH($B7,'PP Values - Co|Twp|City|Vlg'!$B:$B,0))</f>
        <v>1356500</v>
      </c>
      <c r="O7">
        <f>INDEX('PP Values - Co|Twp|City|Vlg'!K:K, MATCH($B7,'PP Values - Co|Twp|City|Vlg'!$B:$B,0))</f>
        <v>0</v>
      </c>
      <c r="P7">
        <f>INDEX('PP Values - Co|Twp|City|Vlg'!L:L, MATCH($B7,'PP Values - Co|Twp|City|Vlg'!$B:$B,0))</f>
        <v>11146100</v>
      </c>
      <c r="Q7">
        <f>INDEX('PP Values - Co|Twp|City|Vlg'!M:M, MATCH($B7,'PP Values - Co|Twp|City|Vlg'!$B:$B,0))</f>
        <v>0</v>
      </c>
      <c r="R7">
        <f>INDEX('PP Values - Co|Twp|City|Vlg'!N:N, MATCH($B7,'PP Values - Co|Twp|City|Vlg'!$B:$B,0))</f>
        <v>0</v>
      </c>
      <c r="S7">
        <f>INDEX('PP Values - Co|Twp|City|Vlg'!O:O, MATCH($B7,'PP Values - Co|Twp|City|Vlg'!$B:$B,0))</f>
        <v>1060800</v>
      </c>
      <c r="T7">
        <f>INDEX('PP Values - Co|Twp|City|Vlg'!P:P, MATCH($B7,'PP Values - Co|Twp|City|Vlg'!$B:$B,0))</f>
        <v>10418200</v>
      </c>
      <c r="U7">
        <f>INDEX('PP Values - Co|Twp|City|Vlg'!Q:Q, MATCH($B7,'PP Values - Co|Twp|City|Vlg'!$B:$B,0))</f>
        <v>0</v>
      </c>
      <c r="V7">
        <f>INDEX('PP Values - Co|Twp|City|Vlg'!R:R, MATCH($B7,'PP Values - Co|Twp|City|Vlg'!$B:$B,0))</f>
        <v>1176650</v>
      </c>
      <c r="W7">
        <f>INDEX('PP Values - Co|Twp|City|Vlg'!S:S, MATCH($B7,'PP Values - Co|Twp|City|Vlg'!$B:$B,0))</f>
        <v>0</v>
      </c>
      <c r="X7">
        <f>INDEX('PP Values - Co|Twp|City|Vlg'!T:T, MATCH($B7,'PP Values - Co|Twp|City|Vlg'!$B:$B,0))</f>
        <v>12655650</v>
      </c>
      <c r="Y7">
        <f>INDEX('PP Values - Co|Twp|City|Vlg'!U:U, MATCH($B7,'PP Values - Co|Twp|City|Vlg'!$B:$B,0))</f>
        <v>0</v>
      </c>
      <c r="Z7">
        <f>INDEX('PP Values - Co|Twp|City|Vlg'!V:V, MATCH($B7,'PP Values - Co|Twp|City|Vlg'!$B:$B,0))</f>
        <v>0</v>
      </c>
      <c r="AA7">
        <f>INDEX('PP Values - Co|Twp|City|Vlg'!W:W, MATCH($B7,'PP Values - Co|Twp|City|Vlg'!$B:$B,0))</f>
        <v>859000</v>
      </c>
      <c r="AB7">
        <f>INDEX('PP Values - Co|Twp|City|Vlg'!X:X, MATCH($B7,'PP Values - Co|Twp|City|Vlg'!$B:$B,0))</f>
        <v>9103300</v>
      </c>
      <c r="AC7">
        <f>INDEX('PP Values - Co|Twp|City|Vlg'!Y:Y, MATCH($B7,'PP Values - Co|Twp|City|Vlg'!$B:$B,0))</f>
        <v>0</v>
      </c>
      <c r="AD7">
        <f>INDEX('PP Values - Co|Twp|City|Vlg'!Z:Z, MATCH($B7,'PP Values - Co|Twp|City|Vlg'!$B:$B,0))</f>
        <v>1176100</v>
      </c>
      <c r="AE7">
        <f>INDEX('PP Values - Co|Twp|City|Vlg'!AA:AA, MATCH($B7,'PP Values - Co|Twp|City|Vlg'!$B:$B,0))</f>
        <v>0</v>
      </c>
      <c r="AF7">
        <f>INDEX('PP Values - Co|Twp|City|Vlg'!AB:AB, MATCH($B7,'PP Values - Co|Twp|City|Vlg'!$B:$B,0))</f>
        <v>11138400</v>
      </c>
      <c r="AG7">
        <f>INDEX('PP Values - Co|Twp|City|Vlg'!AC:AC, MATCH($B7,'PP Values - Co|Twp|City|Vlg'!$B:$B,0))</f>
        <v>0</v>
      </c>
      <c r="AH7">
        <f>INDEX('PP Values - Co|Twp|City|Vlg'!AD:AD, MATCH($B7,'PP Values - Co|Twp|City|Vlg'!$B:$B,0))</f>
        <v>0</v>
      </c>
      <c r="AI7">
        <f>INDEX('PP Values - Co|Twp|City|Vlg'!AE:AE, MATCH($B7,'PP Values - Co|Twp|City|Vlg'!$B:$B,0))</f>
        <v>1160300</v>
      </c>
      <c r="AJ7">
        <f>INDEX('PP Values - Co|Twp|City|Vlg'!AF:AF, MATCH($B7,'PP Values - Co|Twp|City|Vlg'!$B:$B,0))</f>
        <v>4714900</v>
      </c>
      <c r="AK7">
        <f>INDEX('PP Values - Co|Twp|City|Vlg'!AG:AG, MATCH($B7,'PP Values - Co|Twp|City|Vlg'!$B:$B,0))</f>
        <v>0</v>
      </c>
      <c r="AL7">
        <f>INDEX('PP Values - Co|Twp|City|Vlg'!AH:AH, MATCH($B7,'PP Values - Co|Twp|City|Vlg'!$B:$B,0))</f>
        <v>0</v>
      </c>
      <c r="AM7">
        <f>INDEX('PP Values - Co|Twp|City|Vlg'!AI:AI, MATCH($B7,'PP Values - Co|Twp|City|Vlg'!$B:$B,0))</f>
        <v>0</v>
      </c>
      <c r="AN7">
        <f>INDEX('PP Values - Co|Twp|City|Vlg'!AJ:AJ, MATCH($B7,'PP Values - Co|Twp|City|Vlg'!$B:$B,0))</f>
        <v>5875200</v>
      </c>
      <c r="AO7">
        <f>INDEX('PP Values - Co|Twp|City|Vlg'!AK:AK, MATCH($B7,'PP Values - Co|Twp|City|Vlg'!$B:$B,0))</f>
        <v>0</v>
      </c>
      <c r="AP7">
        <f>INDEX('PP Values - Co|Twp|City|Vlg'!AL:AL, MATCH($B7,'PP Values - Co|Twp|City|Vlg'!$B:$B,0))</f>
        <v>5270900</v>
      </c>
    </row>
    <row r="8" spans="1:42" x14ac:dyDescent="0.25">
      <c r="A8" s="164" t="s">
        <v>91</v>
      </c>
      <c r="B8" s="164" t="s">
        <v>112</v>
      </c>
      <c r="C8" s="164" t="s">
        <v>91</v>
      </c>
      <c r="D8" s="164" t="s">
        <v>112</v>
      </c>
      <c r="E8" s="164" t="s">
        <v>113</v>
      </c>
      <c r="F8" s="164" t="s">
        <v>101</v>
      </c>
      <c r="H8" s="164" t="s">
        <v>97</v>
      </c>
      <c r="I8" s="164" t="s">
        <v>97</v>
      </c>
      <c r="J8" s="164" t="s">
        <v>98</v>
      </c>
      <c r="K8">
        <f>INDEX('PP Values - Co|Twp|City|Vlg'!G:G, MATCH($B8,'PP Values - Co|Twp|City|Vlg'!$B:$B,0))</f>
        <v>1826100</v>
      </c>
      <c r="L8">
        <f>INDEX('PP Values - Co|Twp|City|Vlg'!H:H, MATCH($B8,'PP Values - Co|Twp|City|Vlg'!$B:$B,0))</f>
        <v>186400</v>
      </c>
      <c r="M8">
        <f>INDEX('PP Values - Co|Twp|City|Vlg'!I:I, MATCH($B8,'PP Values - Co|Twp|City|Vlg'!$B:$B,0))</f>
        <v>0</v>
      </c>
      <c r="N8">
        <f>INDEX('PP Values - Co|Twp|City|Vlg'!J:J, MATCH($B8,'PP Values - Co|Twp|City|Vlg'!$B:$B,0))</f>
        <v>0</v>
      </c>
      <c r="O8">
        <f>INDEX('PP Values - Co|Twp|City|Vlg'!K:K, MATCH($B8,'PP Values - Co|Twp|City|Vlg'!$B:$B,0))</f>
        <v>0</v>
      </c>
      <c r="P8">
        <f>INDEX('PP Values - Co|Twp|City|Vlg'!L:L, MATCH($B8,'PP Values - Co|Twp|City|Vlg'!$B:$B,0))</f>
        <v>2012500</v>
      </c>
      <c r="Q8">
        <f>INDEX('PP Values - Co|Twp|City|Vlg'!M:M, MATCH($B8,'PP Values - Co|Twp|City|Vlg'!$B:$B,0))</f>
        <v>0</v>
      </c>
      <c r="R8">
        <f>INDEX('PP Values - Co|Twp|City|Vlg'!N:N, MATCH($B8,'PP Values - Co|Twp|City|Vlg'!$B:$B,0))</f>
        <v>0</v>
      </c>
      <c r="S8">
        <f>INDEX('PP Values - Co|Twp|City|Vlg'!O:O, MATCH($B8,'PP Values - Co|Twp|City|Vlg'!$B:$B,0))</f>
        <v>1650100</v>
      </c>
      <c r="T8">
        <f>INDEX('PP Values - Co|Twp|City|Vlg'!P:P, MATCH($B8,'PP Values - Co|Twp|City|Vlg'!$B:$B,0))</f>
        <v>158800</v>
      </c>
      <c r="U8">
        <f>INDEX('PP Values - Co|Twp|City|Vlg'!Q:Q, MATCH($B8,'PP Values - Co|Twp|City|Vlg'!$B:$B,0))</f>
        <v>0</v>
      </c>
      <c r="V8">
        <f>INDEX('PP Values - Co|Twp|City|Vlg'!R:R, MATCH($B8,'PP Values - Co|Twp|City|Vlg'!$B:$B,0))</f>
        <v>0</v>
      </c>
      <c r="W8">
        <f>INDEX('PP Values - Co|Twp|City|Vlg'!S:S, MATCH($B8,'PP Values - Co|Twp|City|Vlg'!$B:$B,0))</f>
        <v>0</v>
      </c>
      <c r="X8">
        <f>INDEX('PP Values - Co|Twp|City|Vlg'!T:T, MATCH($B8,'PP Values - Co|Twp|City|Vlg'!$B:$B,0))</f>
        <v>1808900</v>
      </c>
      <c r="Y8">
        <f>INDEX('PP Values - Co|Twp|City|Vlg'!U:U, MATCH($B8,'PP Values - Co|Twp|City|Vlg'!$B:$B,0))</f>
        <v>0</v>
      </c>
      <c r="Z8">
        <f>INDEX('PP Values - Co|Twp|City|Vlg'!V:V, MATCH($B8,'PP Values - Co|Twp|City|Vlg'!$B:$B,0))</f>
        <v>0</v>
      </c>
      <c r="AA8">
        <f>INDEX('PP Values - Co|Twp|City|Vlg'!W:W, MATCH($B8,'PP Values - Co|Twp|City|Vlg'!$B:$B,0))</f>
        <v>1076900</v>
      </c>
      <c r="AB8">
        <f>INDEX('PP Values - Co|Twp|City|Vlg'!X:X, MATCH($B8,'PP Values - Co|Twp|City|Vlg'!$B:$B,0))</f>
        <v>348600</v>
      </c>
      <c r="AC8">
        <f>INDEX('PP Values - Co|Twp|City|Vlg'!Y:Y, MATCH($B8,'PP Values - Co|Twp|City|Vlg'!$B:$B,0))</f>
        <v>0</v>
      </c>
      <c r="AD8">
        <f>INDEX('PP Values - Co|Twp|City|Vlg'!Z:Z, MATCH($B8,'PP Values - Co|Twp|City|Vlg'!$B:$B,0))</f>
        <v>0</v>
      </c>
      <c r="AE8">
        <f>INDEX('PP Values - Co|Twp|City|Vlg'!AA:AA, MATCH($B8,'PP Values - Co|Twp|City|Vlg'!$B:$B,0))</f>
        <v>0</v>
      </c>
      <c r="AF8">
        <f>INDEX('PP Values - Co|Twp|City|Vlg'!AB:AB, MATCH($B8,'PP Values - Co|Twp|City|Vlg'!$B:$B,0))</f>
        <v>1425500</v>
      </c>
      <c r="AG8">
        <f>INDEX('PP Values - Co|Twp|City|Vlg'!AC:AC, MATCH($B8,'PP Values - Co|Twp|City|Vlg'!$B:$B,0))</f>
        <v>0</v>
      </c>
      <c r="AH8">
        <f>INDEX('PP Values - Co|Twp|City|Vlg'!AD:AD, MATCH($B8,'PP Values - Co|Twp|City|Vlg'!$B:$B,0))</f>
        <v>0</v>
      </c>
      <c r="AI8">
        <f>INDEX('PP Values - Co|Twp|City|Vlg'!AE:AE, MATCH($B8,'PP Values - Co|Twp|City|Vlg'!$B:$B,0))</f>
        <v>22500</v>
      </c>
      <c r="AJ8">
        <f>INDEX('PP Values - Co|Twp|City|Vlg'!AF:AF, MATCH($B8,'PP Values - Co|Twp|City|Vlg'!$B:$B,0))</f>
        <v>169000</v>
      </c>
      <c r="AK8">
        <f>INDEX('PP Values - Co|Twp|City|Vlg'!AG:AG, MATCH($B8,'PP Values - Co|Twp|City|Vlg'!$B:$B,0))</f>
        <v>0</v>
      </c>
      <c r="AL8">
        <f>INDEX('PP Values - Co|Twp|City|Vlg'!AH:AH, MATCH($B8,'PP Values - Co|Twp|City|Vlg'!$B:$B,0))</f>
        <v>0</v>
      </c>
      <c r="AM8">
        <f>INDEX('PP Values - Co|Twp|City|Vlg'!AI:AI, MATCH($B8,'PP Values - Co|Twp|City|Vlg'!$B:$B,0))</f>
        <v>0</v>
      </c>
      <c r="AN8">
        <f>INDEX('PP Values - Co|Twp|City|Vlg'!AJ:AJ, MATCH($B8,'PP Values - Co|Twp|City|Vlg'!$B:$B,0))</f>
        <v>191500</v>
      </c>
      <c r="AO8">
        <f>INDEX('PP Values - Co|Twp|City|Vlg'!AK:AK, MATCH($B8,'PP Values - Co|Twp|City|Vlg'!$B:$B,0))</f>
        <v>0</v>
      </c>
      <c r="AP8">
        <f>INDEX('PP Values - Co|Twp|City|Vlg'!AL:AL, MATCH($B8,'PP Values - Co|Twp|City|Vlg'!$B:$B,0))</f>
        <v>1821000</v>
      </c>
    </row>
    <row r="9" spans="1:42" x14ac:dyDescent="0.25">
      <c r="A9" s="164" t="s">
        <v>91</v>
      </c>
      <c r="B9" s="164" t="s">
        <v>116</v>
      </c>
      <c r="C9" s="164" t="s">
        <v>91</v>
      </c>
      <c r="D9" s="164" t="s">
        <v>116</v>
      </c>
      <c r="E9" s="164" t="s">
        <v>117</v>
      </c>
      <c r="F9" s="164" t="s">
        <v>101</v>
      </c>
      <c r="H9" s="164" t="s">
        <v>97</v>
      </c>
      <c r="I9" s="164" t="s">
        <v>97</v>
      </c>
      <c r="J9" s="164" t="s">
        <v>98</v>
      </c>
      <c r="K9">
        <f>INDEX('PP Values - Co|Twp|City|Vlg'!G:G, MATCH($B9,'PP Values - Co|Twp|City|Vlg'!$B:$B,0))</f>
        <v>217000</v>
      </c>
      <c r="L9">
        <f>INDEX('PP Values - Co|Twp|City|Vlg'!H:H, MATCH($B9,'PP Values - Co|Twp|City|Vlg'!$B:$B,0))</f>
        <v>86300</v>
      </c>
      <c r="M9">
        <f>INDEX('PP Values - Co|Twp|City|Vlg'!I:I, MATCH($B9,'PP Values - Co|Twp|City|Vlg'!$B:$B,0))</f>
        <v>0</v>
      </c>
      <c r="N9">
        <f>INDEX('PP Values - Co|Twp|City|Vlg'!J:J, MATCH($B9,'PP Values - Co|Twp|City|Vlg'!$B:$B,0))</f>
        <v>0</v>
      </c>
      <c r="O9">
        <f>INDEX('PP Values - Co|Twp|City|Vlg'!K:K, MATCH($B9,'PP Values - Co|Twp|City|Vlg'!$B:$B,0))</f>
        <v>0</v>
      </c>
      <c r="P9">
        <f>INDEX('PP Values - Co|Twp|City|Vlg'!L:L, MATCH($B9,'PP Values - Co|Twp|City|Vlg'!$B:$B,0))</f>
        <v>303300</v>
      </c>
      <c r="Q9">
        <f>INDEX('PP Values - Co|Twp|City|Vlg'!M:M, MATCH($B9,'PP Values - Co|Twp|City|Vlg'!$B:$B,0))</f>
        <v>0</v>
      </c>
      <c r="R9">
        <f>INDEX('PP Values - Co|Twp|City|Vlg'!N:N, MATCH($B9,'PP Values - Co|Twp|City|Vlg'!$B:$B,0))</f>
        <v>0</v>
      </c>
      <c r="S9">
        <f>INDEX('PP Values - Co|Twp|City|Vlg'!O:O, MATCH($B9,'PP Values - Co|Twp|City|Vlg'!$B:$B,0))</f>
        <v>192300</v>
      </c>
      <c r="T9">
        <f>INDEX('PP Values - Co|Twp|City|Vlg'!P:P, MATCH($B9,'PP Values - Co|Twp|City|Vlg'!$B:$B,0))</f>
        <v>79900</v>
      </c>
      <c r="U9">
        <f>INDEX('PP Values - Co|Twp|City|Vlg'!Q:Q, MATCH($B9,'PP Values - Co|Twp|City|Vlg'!$B:$B,0))</f>
        <v>0</v>
      </c>
      <c r="V9">
        <f>INDEX('PP Values - Co|Twp|City|Vlg'!R:R, MATCH($B9,'PP Values - Co|Twp|City|Vlg'!$B:$B,0))</f>
        <v>0</v>
      </c>
      <c r="W9">
        <f>INDEX('PP Values - Co|Twp|City|Vlg'!S:S, MATCH($B9,'PP Values - Co|Twp|City|Vlg'!$B:$B,0))</f>
        <v>0</v>
      </c>
      <c r="X9">
        <f>INDEX('PP Values - Co|Twp|City|Vlg'!T:T, MATCH($B9,'PP Values - Co|Twp|City|Vlg'!$B:$B,0))</f>
        <v>272200</v>
      </c>
      <c r="Y9">
        <f>INDEX('PP Values - Co|Twp|City|Vlg'!U:U, MATCH($B9,'PP Values - Co|Twp|City|Vlg'!$B:$B,0))</f>
        <v>0</v>
      </c>
      <c r="Z9">
        <f>INDEX('PP Values - Co|Twp|City|Vlg'!V:V, MATCH($B9,'PP Values - Co|Twp|City|Vlg'!$B:$B,0))</f>
        <v>0</v>
      </c>
      <c r="AA9">
        <f>INDEX('PP Values - Co|Twp|City|Vlg'!W:W, MATCH($B9,'PP Values - Co|Twp|City|Vlg'!$B:$B,0))</f>
        <v>200900</v>
      </c>
      <c r="AB9">
        <f>INDEX('PP Values - Co|Twp|City|Vlg'!X:X, MATCH($B9,'PP Values - Co|Twp|City|Vlg'!$B:$B,0))</f>
        <v>75300</v>
      </c>
      <c r="AC9">
        <f>INDEX('PP Values - Co|Twp|City|Vlg'!Y:Y, MATCH($B9,'PP Values - Co|Twp|City|Vlg'!$B:$B,0))</f>
        <v>0</v>
      </c>
      <c r="AD9">
        <f>INDEX('PP Values - Co|Twp|City|Vlg'!Z:Z, MATCH($B9,'PP Values - Co|Twp|City|Vlg'!$B:$B,0))</f>
        <v>0</v>
      </c>
      <c r="AE9">
        <f>INDEX('PP Values - Co|Twp|City|Vlg'!AA:AA, MATCH($B9,'PP Values - Co|Twp|City|Vlg'!$B:$B,0))</f>
        <v>0</v>
      </c>
      <c r="AF9">
        <f>INDEX('PP Values - Co|Twp|City|Vlg'!AB:AB, MATCH($B9,'PP Values - Co|Twp|City|Vlg'!$B:$B,0))</f>
        <v>276200</v>
      </c>
      <c r="AG9">
        <f>INDEX('PP Values - Co|Twp|City|Vlg'!AC:AC, MATCH($B9,'PP Values - Co|Twp|City|Vlg'!$B:$B,0))</f>
        <v>0</v>
      </c>
      <c r="AH9">
        <f>INDEX('PP Values - Co|Twp|City|Vlg'!AD:AD, MATCH($B9,'PP Values - Co|Twp|City|Vlg'!$B:$B,0))</f>
        <v>0</v>
      </c>
      <c r="AI9">
        <f>INDEX('PP Values - Co|Twp|City|Vlg'!AE:AE, MATCH($B9,'PP Values - Co|Twp|City|Vlg'!$B:$B,0))</f>
        <v>62800</v>
      </c>
      <c r="AJ9">
        <f>INDEX('PP Values - Co|Twp|City|Vlg'!AF:AF, MATCH($B9,'PP Values - Co|Twp|City|Vlg'!$B:$B,0))</f>
        <v>0</v>
      </c>
      <c r="AK9">
        <f>INDEX('PP Values - Co|Twp|City|Vlg'!AG:AG, MATCH($B9,'PP Values - Co|Twp|City|Vlg'!$B:$B,0))</f>
        <v>0</v>
      </c>
      <c r="AL9">
        <f>INDEX('PP Values - Co|Twp|City|Vlg'!AH:AH, MATCH($B9,'PP Values - Co|Twp|City|Vlg'!$B:$B,0))</f>
        <v>0</v>
      </c>
      <c r="AM9">
        <f>INDEX('PP Values - Co|Twp|City|Vlg'!AI:AI, MATCH($B9,'PP Values - Co|Twp|City|Vlg'!$B:$B,0))</f>
        <v>0</v>
      </c>
      <c r="AN9">
        <f>INDEX('PP Values - Co|Twp|City|Vlg'!AJ:AJ, MATCH($B9,'PP Values - Co|Twp|City|Vlg'!$B:$B,0))</f>
        <v>62800</v>
      </c>
      <c r="AO9">
        <f>INDEX('PP Values - Co|Twp|City|Vlg'!AK:AK, MATCH($B9,'PP Values - Co|Twp|City|Vlg'!$B:$B,0))</f>
        <v>0</v>
      </c>
      <c r="AP9">
        <f>INDEX('PP Values - Co|Twp|City|Vlg'!AL:AL, MATCH($B9,'PP Values - Co|Twp|City|Vlg'!$B:$B,0))</f>
        <v>240500</v>
      </c>
    </row>
    <row r="10" spans="1:42" x14ac:dyDescent="0.25">
      <c r="A10" s="164" t="s">
        <v>91</v>
      </c>
      <c r="B10" s="164" t="s">
        <v>120</v>
      </c>
      <c r="C10" s="164" t="s">
        <v>91</v>
      </c>
      <c r="D10" s="164" t="s">
        <v>120</v>
      </c>
      <c r="E10" s="164" t="s">
        <v>121</v>
      </c>
      <c r="F10" s="164" t="s">
        <v>101</v>
      </c>
      <c r="H10" s="164" t="s">
        <v>97</v>
      </c>
      <c r="I10" s="164" t="s">
        <v>97</v>
      </c>
      <c r="J10" s="164" t="s">
        <v>98</v>
      </c>
      <c r="K10">
        <f>INDEX('PP Values - Co|Twp|City|Vlg'!G:G, MATCH($B10,'PP Values - Co|Twp|City|Vlg'!$B:$B,0))</f>
        <v>7887500</v>
      </c>
      <c r="L10">
        <f>INDEX('PP Values - Co|Twp|City|Vlg'!H:H, MATCH($B10,'PP Values - Co|Twp|City|Vlg'!$B:$B,0))</f>
        <v>5992300</v>
      </c>
      <c r="M10">
        <f>INDEX('PP Values - Co|Twp|City|Vlg'!I:I, MATCH($B10,'PP Values - Co|Twp|City|Vlg'!$B:$B,0))</f>
        <v>0</v>
      </c>
      <c r="N10">
        <f>INDEX('PP Values - Co|Twp|City|Vlg'!J:J, MATCH($B10,'PP Values - Co|Twp|City|Vlg'!$B:$B,0))</f>
        <v>2840400</v>
      </c>
      <c r="O10">
        <f>INDEX('PP Values - Co|Twp|City|Vlg'!K:K, MATCH($B10,'PP Values - Co|Twp|City|Vlg'!$B:$B,0))</f>
        <v>0</v>
      </c>
      <c r="P10">
        <f>INDEX('PP Values - Co|Twp|City|Vlg'!L:L, MATCH($B10,'PP Values - Co|Twp|City|Vlg'!$B:$B,0))</f>
        <v>16720200</v>
      </c>
      <c r="Q10">
        <f>INDEX('PP Values - Co|Twp|City|Vlg'!M:M, MATCH($B10,'PP Values - Co|Twp|City|Vlg'!$B:$B,0))</f>
        <v>0</v>
      </c>
      <c r="R10">
        <f>INDEX('PP Values - Co|Twp|City|Vlg'!N:N, MATCH($B10,'PP Values - Co|Twp|City|Vlg'!$B:$B,0))</f>
        <v>0</v>
      </c>
      <c r="S10">
        <f>INDEX('PP Values - Co|Twp|City|Vlg'!O:O, MATCH($B10,'PP Values - Co|Twp|City|Vlg'!$B:$B,0))</f>
        <v>6860600</v>
      </c>
      <c r="T10">
        <f>INDEX('PP Values - Co|Twp|City|Vlg'!P:P, MATCH($B10,'PP Values - Co|Twp|City|Vlg'!$B:$B,0))</f>
        <v>5269700</v>
      </c>
      <c r="U10">
        <f>INDEX('PP Values - Co|Twp|City|Vlg'!Q:Q, MATCH($B10,'PP Values - Co|Twp|City|Vlg'!$B:$B,0))</f>
        <v>0</v>
      </c>
      <c r="V10">
        <f>INDEX('PP Values - Co|Twp|City|Vlg'!R:R, MATCH($B10,'PP Values - Co|Twp|City|Vlg'!$B:$B,0))</f>
        <v>2352850</v>
      </c>
      <c r="W10">
        <f>INDEX('PP Values - Co|Twp|City|Vlg'!S:S, MATCH($B10,'PP Values - Co|Twp|City|Vlg'!$B:$B,0))</f>
        <v>0</v>
      </c>
      <c r="X10">
        <f>INDEX('PP Values - Co|Twp|City|Vlg'!T:T, MATCH($B10,'PP Values - Co|Twp|City|Vlg'!$B:$B,0))</f>
        <v>14483150</v>
      </c>
      <c r="Y10">
        <f>INDEX('PP Values - Co|Twp|City|Vlg'!U:U, MATCH($B10,'PP Values - Co|Twp|City|Vlg'!$B:$B,0))</f>
        <v>0</v>
      </c>
      <c r="Z10">
        <f>INDEX('PP Values - Co|Twp|City|Vlg'!V:V, MATCH($B10,'PP Values - Co|Twp|City|Vlg'!$B:$B,0))</f>
        <v>0</v>
      </c>
      <c r="AA10">
        <f>INDEX('PP Values - Co|Twp|City|Vlg'!W:W, MATCH($B10,'PP Values - Co|Twp|City|Vlg'!$B:$B,0))</f>
        <v>7121600</v>
      </c>
      <c r="AB10">
        <f>INDEX('PP Values - Co|Twp|City|Vlg'!X:X, MATCH($B10,'PP Values - Co|Twp|City|Vlg'!$B:$B,0))</f>
        <v>3569800</v>
      </c>
      <c r="AC10">
        <f>INDEX('PP Values - Co|Twp|City|Vlg'!Y:Y, MATCH($B10,'PP Values - Co|Twp|City|Vlg'!$B:$B,0))</f>
        <v>0</v>
      </c>
      <c r="AD10">
        <f>INDEX('PP Values - Co|Twp|City|Vlg'!Z:Z, MATCH($B10,'PP Values - Co|Twp|City|Vlg'!$B:$B,0))</f>
        <v>2562050</v>
      </c>
      <c r="AE10">
        <f>INDEX('PP Values - Co|Twp|City|Vlg'!AA:AA, MATCH($B10,'PP Values - Co|Twp|City|Vlg'!$B:$B,0))</f>
        <v>0</v>
      </c>
      <c r="AF10">
        <f>INDEX('PP Values - Co|Twp|City|Vlg'!AB:AB, MATCH($B10,'PP Values - Co|Twp|City|Vlg'!$B:$B,0))</f>
        <v>13253450</v>
      </c>
      <c r="AG10">
        <f>INDEX('PP Values - Co|Twp|City|Vlg'!AC:AC, MATCH($B10,'PP Values - Co|Twp|City|Vlg'!$B:$B,0))</f>
        <v>0</v>
      </c>
      <c r="AH10">
        <f>INDEX('PP Values - Co|Twp|City|Vlg'!AD:AD, MATCH($B10,'PP Values - Co|Twp|City|Vlg'!$B:$B,0))</f>
        <v>0</v>
      </c>
      <c r="AI10">
        <f>INDEX('PP Values - Co|Twp|City|Vlg'!AE:AE, MATCH($B10,'PP Values - Co|Twp|City|Vlg'!$B:$B,0))</f>
        <v>7419600</v>
      </c>
      <c r="AJ10">
        <f>INDEX('PP Values - Co|Twp|City|Vlg'!AF:AF, MATCH($B10,'PP Values - Co|Twp|City|Vlg'!$B:$B,0))</f>
        <v>3164500</v>
      </c>
      <c r="AK10">
        <f>INDEX('PP Values - Co|Twp|City|Vlg'!AG:AG, MATCH($B10,'PP Values - Co|Twp|City|Vlg'!$B:$B,0))</f>
        <v>0</v>
      </c>
      <c r="AL10">
        <f>INDEX('PP Values - Co|Twp|City|Vlg'!AH:AH, MATCH($B10,'PP Values - Co|Twp|City|Vlg'!$B:$B,0))</f>
        <v>2300</v>
      </c>
      <c r="AM10">
        <f>INDEX('PP Values - Co|Twp|City|Vlg'!AI:AI, MATCH($B10,'PP Values - Co|Twp|City|Vlg'!$B:$B,0))</f>
        <v>0</v>
      </c>
      <c r="AN10">
        <f>INDEX('PP Values - Co|Twp|City|Vlg'!AJ:AJ, MATCH($B10,'PP Values - Co|Twp|City|Vlg'!$B:$B,0))</f>
        <v>10586400</v>
      </c>
      <c r="AO10">
        <f>INDEX('PP Values - Co|Twp|City|Vlg'!AK:AK, MATCH($B10,'PP Values - Co|Twp|City|Vlg'!$B:$B,0))</f>
        <v>0</v>
      </c>
      <c r="AP10">
        <f>INDEX('PP Values - Co|Twp|City|Vlg'!AL:AL, MATCH($B10,'PP Values - Co|Twp|City|Vlg'!$B:$B,0))</f>
        <v>6133800</v>
      </c>
    </row>
    <row r="11" spans="1:42" x14ac:dyDescent="0.25">
      <c r="A11" s="164" t="s">
        <v>91</v>
      </c>
      <c r="B11" s="164" t="s">
        <v>124</v>
      </c>
      <c r="C11" s="164" t="s">
        <v>91</v>
      </c>
      <c r="D11" s="164" t="s">
        <v>124</v>
      </c>
      <c r="E11" s="164" t="s">
        <v>125</v>
      </c>
      <c r="F11" s="164" t="s">
        <v>101</v>
      </c>
      <c r="H11" s="164" t="s">
        <v>97</v>
      </c>
      <c r="I11" s="164" t="s">
        <v>97</v>
      </c>
      <c r="J11" s="164" t="s">
        <v>98</v>
      </c>
      <c r="K11">
        <f>INDEX('PP Values - Co|Twp|City|Vlg'!G:G, MATCH($B11,'PP Values - Co|Twp|City|Vlg'!$B:$B,0))</f>
        <v>14613300</v>
      </c>
      <c r="L11">
        <f>INDEX('PP Values - Co|Twp|City|Vlg'!H:H, MATCH($B11,'PP Values - Co|Twp|City|Vlg'!$B:$B,0))</f>
        <v>47177250</v>
      </c>
      <c r="M11">
        <f>INDEX('PP Values - Co|Twp|City|Vlg'!I:I, MATCH($B11,'PP Values - Co|Twp|City|Vlg'!$B:$B,0))</f>
        <v>0</v>
      </c>
      <c r="N11">
        <f>INDEX('PP Values - Co|Twp|City|Vlg'!J:J, MATCH($B11,'PP Values - Co|Twp|City|Vlg'!$B:$B,0))</f>
        <v>581700</v>
      </c>
      <c r="O11">
        <f>INDEX('PP Values - Co|Twp|City|Vlg'!K:K, MATCH($B11,'PP Values - Co|Twp|City|Vlg'!$B:$B,0))</f>
        <v>0</v>
      </c>
      <c r="P11">
        <f>INDEX('PP Values - Co|Twp|City|Vlg'!L:L, MATCH($B11,'PP Values - Co|Twp|City|Vlg'!$B:$B,0))</f>
        <v>62372250</v>
      </c>
      <c r="Q11">
        <f>INDEX('PP Values - Co|Twp|City|Vlg'!M:M, MATCH($B11,'PP Values - Co|Twp|City|Vlg'!$B:$B,0))</f>
        <v>0</v>
      </c>
      <c r="R11">
        <f>INDEX('PP Values - Co|Twp|City|Vlg'!N:N, MATCH($B11,'PP Values - Co|Twp|City|Vlg'!$B:$B,0))</f>
        <v>0</v>
      </c>
      <c r="S11">
        <f>INDEX('PP Values - Co|Twp|City|Vlg'!O:O, MATCH($B11,'PP Values - Co|Twp|City|Vlg'!$B:$B,0))</f>
        <v>11793400</v>
      </c>
      <c r="T11">
        <f>INDEX('PP Values - Co|Twp|City|Vlg'!P:P, MATCH($B11,'PP Values - Co|Twp|City|Vlg'!$B:$B,0))</f>
        <v>44548500</v>
      </c>
      <c r="U11">
        <f>INDEX('PP Values - Co|Twp|City|Vlg'!Q:Q, MATCH($B11,'PP Values - Co|Twp|City|Vlg'!$B:$B,0))</f>
        <v>0</v>
      </c>
      <c r="V11">
        <f>INDEX('PP Values - Co|Twp|City|Vlg'!R:R, MATCH($B11,'PP Values - Co|Twp|City|Vlg'!$B:$B,0))</f>
        <v>521650</v>
      </c>
      <c r="W11">
        <f>INDEX('PP Values - Co|Twp|City|Vlg'!S:S, MATCH($B11,'PP Values - Co|Twp|City|Vlg'!$B:$B,0))</f>
        <v>0</v>
      </c>
      <c r="X11">
        <f>INDEX('PP Values - Co|Twp|City|Vlg'!T:T, MATCH($B11,'PP Values - Co|Twp|City|Vlg'!$B:$B,0))</f>
        <v>56863550</v>
      </c>
      <c r="Y11">
        <f>INDEX('PP Values - Co|Twp|City|Vlg'!U:U, MATCH($B11,'PP Values - Co|Twp|City|Vlg'!$B:$B,0))</f>
        <v>0</v>
      </c>
      <c r="Z11">
        <f>INDEX('PP Values - Co|Twp|City|Vlg'!V:V, MATCH($B11,'PP Values - Co|Twp|City|Vlg'!$B:$B,0))</f>
        <v>0</v>
      </c>
      <c r="AA11">
        <f>INDEX('PP Values - Co|Twp|City|Vlg'!W:W, MATCH($B11,'PP Values - Co|Twp|City|Vlg'!$B:$B,0))</f>
        <v>11176100</v>
      </c>
      <c r="AB11">
        <f>INDEX('PP Values - Co|Twp|City|Vlg'!X:X, MATCH($B11,'PP Values - Co|Twp|City|Vlg'!$B:$B,0))</f>
        <v>43851200</v>
      </c>
      <c r="AC11">
        <f>INDEX('PP Values - Co|Twp|City|Vlg'!Y:Y, MATCH($B11,'PP Values - Co|Twp|City|Vlg'!$B:$B,0))</f>
        <v>0</v>
      </c>
      <c r="AD11">
        <f>INDEX('PP Values - Co|Twp|City|Vlg'!Z:Z, MATCH($B11,'PP Values - Co|Twp|City|Vlg'!$B:$B,0))</f>
        <v>4399300</v>
      </c>
      <c r="AE11">
        <f>INDEX('PP Values - Co|Twp|City|Vlg'!AA:AA, MATCH($B11,'PP Values - Co|Twp|City|Vlg'!$B:$B,0))</f>
        <v>0</v>
      </c>
      <c r="AF11">
        <f>INDEX('PP Values - Co|Twp|City|Vlg'!AB:AB, MATCH($B11,'PP Values - Co|Twp|City|Vlg'!$B:$B,0))</f>
        <v>59426600</v>
      </c>
      <c r="AG11">
        <f>INDEX('PP Values - Co|Twp|City|Vlg'!AC:AC, MATCH($B11,'PP Values - Co|Twp|City|Vlg'!$B:$B,0))</f>
        <v>0</v>
      </c>
      <c r="AH11">
        <f>INDEX('PP Values - Co|Twp|City|Vlg'!AD:AD, MATCH($B11,'PP Values - Co|Twp|City|Vlg'!$B:$B,0))</f>
        <v>0</v>
      </c>
      <c r="AI11">
        <f>INDEX('PP Values - Co|Twp|City|Vlg'!AE:AE, MATCH($B11,'PP Values - Co|Twp|City|Vlg'!$B:$B,0))</f>
        <v>12656500</v>
      </c>
      <c r="AJ11">
        <f>INDEX('PP Values - Co|Twp|City|Vlg'!AF:AF, MATCH($B11,'PP Values - Co|Twp|City|Vlg'!$B:$B,0))</f>
        <v>1135000</v>
      </c>
      <c r="AK11">
        <f>INDEX('PP Values - Co|Twp|City|Vlg'!AG:AG, MATCH($B11,'PP Values - Co|Twp|City|Vlg'!$B:$B,0))</f>
        <v>0</v>
      </c>
      <c r="AL11">
        <f>INDEX('PP Values - Co|Twp|City|Vlg'!AH:AH, MATCH($B11,'PP Values - Co|Twp|City|Vlg'!$B:$B,0))</f>
        <v>626050</v>
      </c>
      <c r="AM11">
        <f>INDEX('PP Values - Co|Twp|City|Vlg'!AI:AI, MATCH($B11,'PP Values - Co|Twp|City|Vlg'!$B:$B,0))</f>
        <v>0</v>
      </c>
      <c r="AN11">
        <f>INDEX('PP Values - Co|Twp|City|Vlg'!AJ:AJ, MATCH($B11,'PP Values - Co|Twp|City|Vlg'!$B:$B,0))</f>
        <v>14417550</v>
      </c>
      <c r="AO11">
        <f>INDEX('PP Values - Co|Twp|City|Vlg'!AK:AK, MATCH($B11,'PP Values - Co|Twp|City|Vlg'!$B:$B,0))</f>
        <v>0</v>
      </c>
      <c r="AP11">
        <f>INDEX('PP Values - Co|Twp|City|Vlg'!AL:AL, MATCH($B11,'PP Values - Co|Twp|City|Vlg'!$B:$B,0))</f>
        <v>47954700</v>
      </c>
    </row>
    <row r="12" spans="1:42" x14ac:dyDescent="0.25">
      <c r="A12" s="164" t="s">
        <v>91</v>
      </c>
      <c r="B12" s="164" t="s">
        <v>128</v>
      </c>
      <c r="C12" s="164" t="s">
        <v>91</v>
      </c>
      <c r="D12" s="164" t="s">
        <v>128</v>
      </c>
      <c r="E12" s="164" t="s">
        <v>129</v>
      </c>
      <c r="F12" s="164" t="s">
        <v>101</v>
      </c>
      <c r="H12" s="164" t="s">
        <v>97</v>
      </c>
      <c r="I12" s="164" t="s">
        <v>97</v>
      </c>
      <c r="J12" s="164" t="s">
        <v>98</v>
      </c>
      <c r="K12">
        <f>INDEX('PP Values - Co|Twp|City|Vlg'!G:G, MATCH($B12,'PP Values - Co|Twp|City|Vlg'!$B:$B,0))</f>
        <v>6000300</v>
      </c>
      <c r="L12">
        <f>INDEX('PP Values - Co|Twp|City|Vlg'!H:H, MATCH($B12,'PP Values - Co|Twp|City|Vlg'!$B:$B,0))</f>
        <v>1187850</v>
      </c>
      <c r="M12">
        <f>INDEX('PP Values - Co|Twp|City|Vlg'!I:I, MATCH($B12,'PP Values - Co|Twp|City|Vlg'!$B:$B,0))</f>
        <v>0</v>
      </c>
      <c r="N12">
        <f>INDEX('PP Values - Co|Twp|City|Vlg'!J:J, MATCH($B12,'PP Values - Co|Twp|City|Vlg'!$B:$B,0))</f>
        <v>60050</v>
      </c>
      <c r="O12">
        <f>INDEX('PP Values - Co|Twp|City|Vlg'!K:K, MATCH($B12,'PP Values - Co|Twp|City|Vlg'!$B:$B,0))</f>
        <v>0</v>
      </c>
      <c r="P12">
        <f>INDEX('PP Values - Co|Twp|City|Vlg'!L:L, MATCH($B12,'PP Values - Co|Twp|City|Vlg'!$B:$B,0))</f>
        <v>7248200</v>
      </c>
      <c r="Q12">
        <f>INDEX('PP Values - Co|Twp|City|Vlg'!M:M, MATCH($B12,'PP Values - Co|Twp|City|Vlg'!$B:$B,0))</f>
        <v>0</v>
      </c>
      <c r="R12">
        <f>INDEX('PP Values - Co|Twp|City|Vlg'!N:N, MATCH($B12,'PP Values - Co|Twp|City|Vlg'!$B:$B,0))</f>
        <v>0</v>
      </c>
      <c r="S12">
        <f>INDEX('PP Values - Co|Twp|City|Vlg'!O:O, MATCH($B12,'PP Values - Co|Twp|City|Vlg'!$B:$B,0))</f>
        <v>5818200</v>
      </c>
      <c r="T12">
        <f>INDEX('PP Values - Co|Twp|City|Vlg'!P:P, MATCH($B12,'PP Values - Co|Twp|City|Vlg'!$B:$B,0))</f>
        <v>1292000</v>
      </c>
      <c r="U12">
        <f>INDEX('PP Values - Co|Twp|City|Vlg'!Q:Q, MATCH($B12,'PP Values - Co|Twp|City|Vlg'!$B:$B,0))</f>
        <v>0</v>
      </c>
      <c r="V12">
        <f>INDEX('PP Values - Co|Twp|City|Vlg'!R:R, MATCH($B12,'PP Values - Co|Twp|City|Vlg'!$B:$B,0))</f>
        <v>48450</v>
      </c>
      <c r="W12">
        <f>INDEX('PP Values - Co|Twp|City|Vlg'!S:S, MATCH($B12,'PP Values - Co|Twp|City|Vlg'!$B:$B,0))</f>
        <v>0</v>
      </c>
      <c r="X12">
        <f>INDEX('PP Values - Co|Twp|City|Vlg'!T:T, MATCH($B12,'PP Values - Co|Twp|City|Vlg'!$B:$B,0))</f>
        <v>7158650</v>
      </c>
      <c r="Y12">
        <f>INDEX('PP Values - Co|Twp|City|Vlg'!U:U, MATCH($B12,'PP Values - Co|Twp|City|Vlg'!$B:$B,0))</f>
        <v>0</v>
      </c>
      <c r="Z12">
        <f>INDEX('PP Values - Co|Twp|City|Vlg'!V:V, MATCH($B12,'PP Values - Co|Twp|City|Vlg'!$B:$B,0))</f>
        <v>0</v>
      </c>
      <c r="AA12">
        <f>INDEX('PP Values - Co|Twp|City|Vlg'!W:W, MATCH($B12,'PP Values - Co|Twp|City|Vlg'!$B:$B,0))</f>
        <v>4855300</v>
      </c>
      <c r="AB12">
        <f>INDEX('PP Values - Co|Twp|City|Vlg'!X:X, MATCH($B12,'PP Values - Co|Twp|City|Vlg'!$B:$B,0))</f>
        <v>1876100</v>
      </c>
      <c r="AC12">
        <f>INDEX('PP Values - Co|Twp|City|Vlg'!Y:Y, MATCH($B12,'PP Values - Co|Twp|City|Vlg'!$B:$B,0))</f>
        <v>0</v>
      </c>
      <c r="AD12">
        <f>INDEX('PP Values - Co|Twp|City|Vlg'!Z:Z, MATCH($B12,'PP Values - Co|Twp|City|Vlg'!$B:$B,0))</f>
        <v>43100</v>
      </c>
      <c r="AE12">
        <f>INDEX('PP Values - Co|Twp|City|Vlg'!AA:AA, MATCH($B12,'PP Values - Co|Twp|City|Vlg'!$B:$B,0))</f>
        <v>0</v>
      </c>
      <c r="AF12">
        <f>INDEX('PP Values - Co|Twp|City|Vlg'!AB:AB, MATCH($B12,'PP Values - Co|Twp|City|Vlg'!$B:$B,0))</f>
        <v>6774500</v>
      </c>
      <c r="AG12">
        <f>INDEX('PP Values - Co|Twp|City|Vlg'!AC:AC, MATCH($B12,'PP Values - Co|Twp|City|Vlg'!$B:$B,0))</f>
        <v>0</v>
      </c>
      <c r="AH12">
        <f>INDEX('PP Values - Co|Twp|City|Vlg'!AD:AD, MATCH($B12,'PP Values - Co|Twp|City|Vlg'!$B:$B,0))</f>
        <v>0</v>
      </c>
      <c r="AI12">
        <f>INDEX('PP Values - Co|Twp|City|Vlg'!AE:AE, MATCH($B12,'PP Values - Co|Twp|City|Vlg'!$B:$B,0))</f>
        <v>5807000</v>
      </c>
      <c r="AJ12">
        <f>INDEX('PP Values - Co|Twp|City|Vlg'!AF:AF, MATCH($B12,'PP Values - Co|Twp|City|Vlg'!$B:$B,0))</f>
        <v>1602300</v>
      </c>
      <c r="AK12">
        <f>INDEX('PP Values - Co|Twp|City|Vlg'!AG:AG, MATCH($B12,'PP Values - Co|Twp|City|Vlg'!$B:$B,0))</f>
        <v>0</v>
      </c>
      <c r="AL12">
        <f>INDEX('PP Values - Co|Twp|City|Vlg'!AH:AH, MATCH($B12,'PP Values - Co|Twp|City|Vlg'!$B:$B,0))</f>
        <v>0</v>
      </c>
      <c r="AM12">
        <f>INDEX('PP Values - Co|Twp|City|Vlg'!AI:AI, MATCH($B12,'PP Values - Co|Twp|City|Vlg'!$B:$B,0))</f>
        <v>0</v>
      </c>
      <c r="AN12">
        <f>INDEX('PP Values - Co|Twp|City|Vlg'!AJ:AJ, MATCH($B12,'PP Values - Co|Twp|City|Vlg'!$B:$B,0))</f>
        <v>7409300</v>
      </c>
      <c r="AO12">
        <f>INDEX('PP Values - Co|Twp|City|Vlg'!AK:AK, MATCH($B12,'PP Values - Co|Twp|City|Vlg'!$B:$B,0))</f>
        <v>0</v>
      </c>
      <c r="AP12">
        <f>INDEX('PP Values - Co|Twp|City|Vlg'!AL:AL, MATCH($B12,'PP Values - Co|Twp|City|Vlg'!$B:$B,0))</f>
        <v>-161100</v>
      </c>
    </row>
    <row r="13" spans="1:42" x14ac:dyDescent="0.25">
      <c r="A13" s="164" t="s">
        <v>91</v>
      </c>
      <c r="B13" s="164" t="s">
        <v>132</v>
      </c>
      <c r="C13" s="164" t="s">
        <v>91</v>
      </c>
      <c r="D13" s="164" t="s">
        <v>132</v>
      </c>
      <c r="E13" s="164" t="s">
        <v>133</v>
      </c>
      <c r="F13" s="164" t="s">
        <v>101</v>
      </c>
      <c r="H13" s="164" t="s">
        <v>97</v>
      </c>
      <c r="I13" s="164" t="s">
        <v>97</v>
      </c>
      <c r="J13" s="164" t="s">
        <v>98</v>
      </c>
      <c r="K13">
        <f>INDEX('PP Values - Co|Twp|City|Vlg'!G:G, MATCH($B13,'PP Values - Co|Twp|City|Vlg'!$B:$B,0))</f>
        <v>92300</v>
      </c>
      <c r="L13">
        <f>INDEX('PP Values - Co|Twp|City|Vlg'!H:H, MATCH($B13,'PP Values - Co|Twp|City|Vlg'!$B:$B,0))</f>
        <v>0</v>
      </c>
      <c r="M13">
        <f>INDEX('PP Values - Co|Twp|City|Vlg'!I:I, MATCH($B13,'PP Values - Co|Twp|City|Vlg'!$B:$B,0))</f>
        <v>0</v>
      </c>
      <c r="N13">
        <f>INDEX('PP Values - Co|Twp|City|Vlg'!J:J, MATCH($B13,'PP Values - Co|Twp|City|Vlg'!$B:$B,0))</f>
        <v>0</v>
      </c>
      <c r="O13">
        <f>INDEX('PP Values - Co|Twp|City|Vlg'!K:K, MATCH($B13,'PP Values - Co|Twp|City|Vlg'!$B:$B,0))</f>
        <v>0</v>
      </c>
      <c r="P13">
        <f>INDEX('PP Values - Co|Twp|City|Vlg'!L:L, MATCH($B13,'PP Values - Co|Twp|City|Vlg'!$B:$B,0))</f>
        <v>92300</v>
      </c>
      <c r="Q13">
        <f>INDEX('PP Values - Co|Twp|City|Vlg'!M:M, MATCH($B13,'PP Values - Co|Twp|City|Vlg'!$B:$B,0))</f>
        <v>0</v>
      </c>
      <c r="R13">
        <f>INDEX('PP Values - Co|Twp|City|Vlg'!N:N, MATCH($B13,'PP Values - Co|Twp|City|Vlg'!$B:$B,0))</f>
        <v>0</v>
      </c>
      <c r="S13">
        <f>INDEX('PP Values - Co|Twp|City|Vlg'!O:O, MATCH($B13,'PP Values - Co|Twp|City|Vlg'!$B:$B,0))</f>
        <v>79100</v>
      </c>
      <c r="T13">
        <f>INDEX('PP Values - Co|Twp|City|Vlg'!P:P, MATCH($B13,'PP Values - Co|Twp|City|Vlg'!$B:$B,0))</f>
        <v>0</v>
      </c>
      <c r="U13">
        <f>INDEX('PP Values - Co|Twp|City|Vlg'!Q:Q, MATCH($B13,'PP Values - Co|Twp|City|Vlg'!$B:$B,0))</f>
        <v>0</v>
      </c>
      <c r="V13">
        <f>INDEX('PP Values - Co|Twp|City|Vlg'!R:R, MATCH($B13,'PP Values - Co|Twp|City|Vlg'!$B:$B,0))</f>
        <v>0</v>
      </c>
      <c r="W13">
        <f>INDEX('PP Values - Co|Twp|City|Vlg'!S:S, MATCH($B13,'PP Values - Co|Twp|City|Vlg'!$B:$B,0))</f>
        <v>0</v>
      </c>
      <c r="X13">
        <f>INDEX('PP Values - Co|Twp|City|Vlg'!T:T, MATCH($B13,'PP Values - Co|Twp|City|Vlg'!$B:$B,0))</f>
        <v>79100</v>
      </c>
      <c r="Y13">
        <f>INDEX('PP Values - Co|Twp|City|Vlg'!U:U, MATCH($B13,'PP Values - Co|Twp|City|Vlg'!$B:$B,0))</f>
        <v>0</v>
      </c>
      <c r="Z13">
        <f>INDEX('PP Values - Co|Twp|City|Vlg'!V:V, MATCH($B13,'PP Values - Co|Twp|City|Vlg'!$B:$B,0))</f>
        <v>0</v>
      </c>
      <c r="AA13">
        <f>INDEX('PP Values - Co|Twp|City|Vlg'!W:W, MATCH($B13,'PP Values - Co|Twp|City|Vlg'!$B:$B,0))</f>
        <v>77200</v>
      </c>
      <c r="AB13">
        <f>INDEX('PP Values - Co|Twp|City|Vlg'!X:X, MATCH($B13,'PP Values - Co|Twp|City|Vlg'!$B:$B,0))</f>
        <v>0</v>
      </c>
      <c r="AC13">
        <f>INDEX('PP Values - Co|Twp|City|Vlg'!Y:Y, MATCH($B13,'PP Values - Co|Twp|City|Vlg'!$B:$B,0))</f>
        <v>0</v>
      </c>
      <c r="AD13">
        <f>INDEX('PP Values - Co|Twp|City|Vlg'!Z:Z, MATCH($B13,'PP Values - Co|Twp|City|Vlg'!$B:$B,0))</f>
        <v>0</v>
      </c>
      <c r="AE13">
        <f>INDEX('PP Values - Co|Twp|City|Vlg'!AA:AA, MATCH($B13,'PP Values - Co|Twp|City|Vlg'!$B:$B,0))</f>
        <v>0</v>
      </c>
      <c r="AF13">
        <f>INDEX('PP Values - Co|Twp|City|Vlg'!AB:AB, MATCH($B13,'PP Values - Co|Twp|City|Vlg'!$B:$B,0))</f>
        <v>77200</v>
      </c>
      <c r="AG13">
        <f>INDEX('PP Values - Co|Twp|City|Vlg'!AC:AC, MATCH($B13,'PP Values - Co|Twp|City|Vlg'!$B:$B,0))</f>
        <v>0</v>
      </c>
      <c r="AH13">
        <f>INDEX('PP Values - Co|Twp|City|Vlg'!AD:AD, MATCH($B13,'PP Values - Co|Twp|City|Vlg'!$B:$B,0))</f>
        <v>0</v>
      </c>
      <c r="AI13">
        <f>INDEX('PP Values - Co|Twp|City|Vlg'!AE:AE, MATCH($B13,'PP Values - Co|Twp|City|Vlg'!$B:$B,0))</f>
        <v>0</v>
      </c>
      <c r="AJ13">
        <f>INDEX('PP Values - Co|Twp|City|Vlg'!AF:AF, MATCH($B13,'PP Values - Co|Twp|City|Vlg'!$B:$B,0))</f>
        <v>0</v>
      </c>
      <c r="AK13">
        <f>INDEX('PP Values - Co|Twp|City|Vlg'!AG:AG, MATCH($B13,'PP Values - Co|Twp|City|Vlg'!$B:$B,0))</f>
        <v>0</v>
      </c>
      <c r="AL13">
        <f>INDEX('PP Values - Co|Twp|City|Vlg'!AH:AH, MATCH($B13,'PP Values - Co|Twp|City|Vlg'!$B:$B,0))</f>
        <v>0</v>
      </c>
      <c r="AM13">
        <f>INDEX('PP Values - Co|Twp|City|Vlg'!AI:AI, MATCH($B13,'PP Values - Co|Twp|City|Vlg'!$B:$B,0))</f>
        <v>0</v>
      </c>
      <c r="AN13">
        <f>INDEX('PP Values - Co|Twp|City|Vlg'!AJ:AJ, MATCH($B13,'PP Values - Co|Twp|City|Vlg'!$B:$B,0))</f>
        <v>0</v>
      </c>
      <c r="AO13">
        <f>INDEX('PP Values - Co|Twp|City|Vlg'!AK:AK, MATCH($B13,'PP Values - Co|Twp|City|Vlg'!$B:$B,0))</f>
        <v>0</v>
      </c>
      <c r="AP13">
        <f>INDEX('PP Values - Co|Twp|City|Vlg'!AL:AL, MATCH($B13,'PP Values - Co|Twp|City|Vlg'!$B:$B,0))</f>
        <v>92300</v>
      </c>
    </row>
    <row r="14" spans="1:42" x14ac:dyDescent="0.25">
      <c r="A14" s="164" t="s">
        <v>91</v>
      </c>
      <c r="B14" s="164" t="s">
        <v>136</v>
      </c>
      <c r="C14" s="164" t="s">
        <v>91</v>
      </c>
      <c r="D14" s="164" t="s">
        <v>136</v>
      </c>
      <c r="E14" s="164" t="s">
        <v>137</v>
      </c>
      <c r="F14" s="164" t="s">
        <v>101</v>
      </c>
      <c r="H14" s="164" t="s">
        <v>97</v>
      </c>
      <c r="I14" s="164" t="s">
        <v>97</v>
      </c>
      <c r="J14" s="164" t="s">
        <v>98</v>
      </c>
      <c r="K14">
        <f>INDEX('PP Values - Co|Twp|City|Vlg'!G:G, MATCH($B14,'PP Values - Co|Twp|City|Vlg'!$B:$B,0))</f>
        <v>2554300</v>
      </c>
      <c r="L14">
        <f>INDEX('PP Values - Co|Twp|City|Vlg'!H:H, MATCH($B14,'PP Values - Co|Twp|City|Vlg'!$B:$B,0))</f>
        <v>876000</v>
      </c>
      <c r="M14">
        <f>INDEX('PP Values - Co|Twp|City|Vlg'!I:I, MATCH($B14,'PP Values - Co|Twp|City|Vlg'!$B:$B,0))</f>
        <v>0</v>
      </c>
      <c r="N14">
        <f>INDEX('PP Values - Co|Twp|City|Vlg'!J:J, MATCH($B14,'PP Values - Co|Twp|City|Vlg'!$B:$B,0))</f>
        <v>112300</v>
      </c>
      <c r="O14">
        <f>INDEX('PP Values - Co|Twp|City|Vlg'!K:K, MATCH($B14,'PP Values - Co|Twp|City|Vlg'!$B:$B,0))</f>
        <v>0</v>
      </c>
      <c r="P14">
        <f>INDEX('PP Values - Co|Twp|City|Vlg'!L:L, MATCH($B14,'PP Values - Co|Twp|City|Vlg'!$B:$B,0))</f>
        <v>3542600</v>
      </c>
      <c r="Q14">
        <f>INDEX('PP Values - Co|Twp|City|Vlg'!M:M, MATCH($B14,'PP Values - Co|Twp|City|Vlg'!$B:$B,0))</f>
        <v>0</v>
      </c>
      <c r="R14">
        <f>INDEX('PP Values - Co|Twp|City|Vlg'!N:N, MATCH($B14,'PP Values - Co|Twp|City|Vlg'!$B:$B,0))</f>
        <v>0</v>
      </c>
      <c r="S14">
        <f>INDEX('PP Values - Co|Twp|City|Vlg'!O:O, MATCH($B14,'PP Values - Co|Twp|City|Vlg'!$B:$B,0))</f>
        <v>2046400</v>
      </c>
      <c r="T14">
        <f>INDEX('PP Values - Co|Twp|City|Vlg'!P:P, MATCH($B14,'PP Values - Co|Twp|City|Vlg'!$B:$B,0))</f>
        <v>984500</v>
      </c>
      <c r="U14">
        <f>INDEX('PP Values - Co|Twp|City|Vlg'!Q:Q, MATCH($B14,'PP Values - Co|Twp|City|Vlg'!$B:$B,0))</f>
        <v>0</v>
      </c>
      <c r="V14">
        <f>INDEX('PP Values - Co|Twp|City|Vlg'!R:R, MATCH($B14,'PP Values - Co|Twp|City|Vlg'!$B:$B,0))</f>
        <v>56350</v>
      </c>
      <c r="W14">
        <f>INDEX('PP Values - Co|Twp|City|Vlg'!S:S, MATCH($B14,'PP Values - Co|Twp|City|Vlg'!$B:$B,0))</f>
        <v>0</v>
      </c>
      <c r="X14">
        <f>INDEX('PP Values - Co|Twp|City|Vlg'!T:T, MATCH($B14,'PP Values - Co|Twp|City|Vlg'!$B:$B,0))</f>
        <v>3087250</v>
      </c>
      <c r="Y14">
        <f>INDEX('PP Values - Co|Twp|City|Vlg'!U:U, MATCH($B14,'PP Values - Co|Twp|City|Vlg'!$B:$B,0))</f>
        <v>0</v>
      </c>
      <c r="Z14">
        <f>INDEX('PP Values - Co|Twp|City|Vlg'!V:V, MATCH($B14,'PP Values - Co|Twp|City|Vlg'!$B:$B,0))</f>
        <v>0</v>
      </c>
      <c r="AA14">
        <f>INDEX('PP Values - Co|Twp|City|Vlg'!W:W, MATCH($B14,'PP Values - Co|Twp|City|Vlg'!$B:$B,0))</f>
        <v>1854800</v>
      </c>
      <c r="AB14">
        <f>INDEX('PP Values - Co|Twp|City|Vlg'!X:X, MATCH($B14,'PP Values - Co|Twp|City|Vlg'!$B:$B,0))</f>
        <v>1045500</v>
      </c>
      <c r="AC14">
        <f>INDEX('PP Values - Co|Twp|City|Vlg'!Y:Y, MATCH($B14,'PP Values - Co|Twp|City|Vlg'!$B:$B,0))</f>
        <v>0</v>
      </c>
      <c r="AD14">
        <f>INDEX('PP Values - Co|Twp|City|Vlg'!Z:Z, MATCH($B14,'PP Values - Co|Twp|City|Vlg'!$B:$B,0))</f>
        <v>88700</v>
      </c>
      <c r="AE14">
        <f>INDEX('PP Values - Co|Twp|City|Vlg'!AA:AA, MATCH($B14,'PP Values - Co|Twp|City|Vlg'!$B:$B,0))</f>
        <v>0</v>
      </c>
      <c r="AF14">
        <f>INDEX('PP Values - Co|Twp|City|Vlg'!AB:AB, MATCH($B14,'PP Values - Co|Twp|City|Vlg'!$B:$B,0))</f>
        <v>2989000</v>
      </c>
      <c r="AG14">
        <f>INDEX('PP Values - Co|Twp|City|Vlg'!AC:AC, MATCH($B14,'PP Values - Co|Twp|City|Vlg'!$B:$B,0))</f>
        <v>0</v>
      </c>
      <c r="AH14">
        <f>INDEX('PP Values - Co|Twp|City|Vlg'!AD:AD, MATCH($B14,'PP Values - Co|Twp|City|Vlg'!$B:$B,0))</f>
        <v>0</v>
      </c>
      <c r="AI14">
        <f>INDEX('PP Values - Co|Twp|City|Vlg'!AE:AE, MATCH($B14,'PP Values - Co|Twp|City|Vlg'!$B:$B,0))</f>
        <v>1587400</v>
      </c>
      <c r="AJ14">
        <f>INDEX('PP Values - Co|Twp|City|Vlg'!AF:AF, MATCH($B14,'PP Values - Co|Twp|City|Vlg'!$B:$B,0))</f>
        <v>8994300</v>
      </c>
      <c r="AK14">
        <f>INDEX('PP Values - Co|Twp|City|Vlg'!AG:AG, MATCH($B14,'PP Values - Co|Twp|City|Vlg'!$B:$B,0))</f>
        <v>0</v>
      </c>
      <c r="AL14">
        <f>INDEX('PP Values - Co|Twp|City|Vlg'!AH:AH, MATCH($B14,'PP Values - Co|Twp|City|Vlg'!$B:$B,0))</f>
        <v>0</v>
      </c>
      <c r="AM14">
        <f>INDEX('PP Values - Co|Twp|City|Vlg'!AI:AI, MATCH($B14,'PP Values - Co|Twp|City|Vlg'!$B:$B,0))</f>
        <v>0</v>
      </c>
      <c r="AN14">
        <f>INDEX('PP Values - Co|Twp|City|Vlg'!AJ:AJ, MATCH($B14,'PP Values - Co|Twp|City|Vlg'!$B:$B,0))</f>
        <v>10581700</v>
      </c>
      <c r="AO14">
        <f>INDEX('PP Values - Co|Twp|City|Vlg'!AK:AK, MATCH($B14,'PP Values - Co|Twp|City|Vlg'!$B:$B,0))</f>
        <v>0</v>
      </c>
      <c r="AP14">
        <f>INDEX('PP Values - Co|Twp|City|Vlg'!AL:AL, MATCH($B14,'PP Values - Co|Twp|City|Vlg'!$B:$B,0))</f>
        <v>-7039100</v>
      </c>
    </row>
    <row r="15" spans="1:42" x14ac:dyDescent="0.25">
      <c r="A15" s="164" t="s">
        <v>91</v>
      </c>
      <c r="B15" s="164" t="s">
        <v>140</v>
      </c>
      <c r="C15" s="164" t="s">
        <v>91</v>
      </c>
      <c r="D15" s="164" t="s">
        <v>140</v>
      </c>
      <c r="E15" s="164" t="s">
        <v>141</v>
      </c>
      <c r="F15" s="164" t="s">
        <v>101</v>
      </c>
      <c r="H15" s="164" t="s">
        <v>97</v>
      </c>
      <c r="I15" s="164" t="s">
        <v>97</v>
      </c>
      <c r="J15" s="164" t="s">
        <v>98</v>
      </c>
      <c r="K15">
        <f>INDEX('PP Values - Co|Twp|City|Vlg'!G:G, MATCH($B15,'PP Values - Co|Twp|City|Vlg'!$B:$B,0))</f>
        <v>440400</v>
      </c>
      <c r="L15">
        <f>INDEX('PP Values - Co|Twp|City|Vlg'!H:H, MATCH($B15,'PP Values - Co|Twp|City|Vlg'!$B:$B,0))</f>
        <v>141200</v>
      </c>
      <c r="M15">
        <f>INDEX('PP Values - Co|Twp|City|Vlg'!I:I, MATCH($B15,'PP Values - Co|Twp|City|Vlg'!$B:$B,0))</f>
        <v>0</v>
      </c>
      <c r="N15">
        <f>INDEX('PP Values - Co|Twp|City|Vlg'!J:J, MATCH($B15,'PP Values - Co|Twp|City|Vlg'!$B:$B,0))</f>
        <v>383200</v>
      </c>
      <c r="O15">
        <f>INDEX('PP Values - Co|Twp|City|Vlg'!K:K, MATCH($B15,'PP Values - Co|Twp|City|Vlg'!$B:$B,0))</f>
        <v>0</v>
      </c>
      <c r="P15">
        <f>INDEX('PP Values - Co|Twp|City|Vlg'!L:L, MATCH($B15,'PP Values - Co|Twp|City|Vlg'!$B:$B,0))</f>
        <v>964800</v>
      </c>
      <c r="Q15">
        <f>INDEX('PP Values - Co|Twp|City|Vlg'!M:M, MATCH($B15,'PP Values - Co|Twp|City|Vlg'!$B:$B,0))</f>
        <v>0</v>
      </c>
      <c r="R15">
        <f>INDEX('PP Values - Co|Twp|City|Vlg'!N:N, MATCH($B15,'PP Values - Co|Twp|City|Vlg'!$B:$B,0))</f>
        <v>0</v>
      </c>
      <c r="S15">
        <f>INDEX('PP Values - Co|Twp|City|Vlg'!O:O, MATCH($B15,'PP Values - Co|Twp|City|Vlg'!$B:$B,0))</f>
        <v>361800</v>
      </c>
      <c r="T15">
        <f>INDEX('PP Values - Co|Twp|City|Vlg'!P:P, MATCH($B15,'PP Values - Co|Twp|City|Vlg'!$B:$B,0))</f>
        <v>132900</v>
      </c>
      <c r="U15">
        <f>INDEX('PP Values - Co|Twp|City|Vlg'!Q:Q, MATCH($B15,'PP Values - Co|Twp|City|Vlg'!$B:$B,0))</f>
        <v>0</v>
      </c>
      <c r="V15">
        <f>INDEX('PP Values - Co|Twp|City|Vlg'!R:R, MATCH($B15,'PP Values - Co|Twp|City|Vlg'!$B:$B,0))</f>
        <v>346950</v>
      </c>
      <c r="W15">
        <f>INDEX('PP Values - Co|Twp|City|Vlg'!S:S, MATCH($B15,'PP Values - Co|Twp|City|Vlg'!$B:$B,0))</f>
        <v>0</v>
      </c>
      <c r="X15">
        <f>INDEX('PP Values - Co|Twp|City|Vlg'!T:T, MATCH($B15,'PP Values - Co|Twp|City|Vlg'!$B:$B,0))</f>
        <v>841650</v>
      </c>
      <c r="Y15">
        <f>INDEX('PP Values - Co|Twp|City|Vlg'!U:U, MATCH($B15,'PP Values - Co|Twp|City|Vlg'!$B:$B,0))</f>
        <v>0</v>
      </c>
      <c r="Z15">
        <f>INDEX('PP Values - Co|Twp|City|Vlg'!V:V, MATCH($B15,'PP Values - Co|Twp|City|Vlg'!$B:$B,0))</f>
        <v>0</v>
      </c>
      <c r="AA15">
        <f>INDEX('PP Values - Co|Twp|City|Vlg'!W:W, MATCH($B15,'PP Values - Co|Twp|City|Vlg'!$B:$B,0))</f>
        <v>368200</v>
      </c>
      <c r="AB15">
        <f>INDEX('PP Values - Co|Twp|City|Vlg'!X:X, MATCH($B15,'PP Values - Co|Twp|City|Vlg'!$B:$B,0))</f>
        <v>154800</v>
      </c>
      <c r="AC15">
        <f>INDEX('PP Values - Co|Twp|City|Vlg'!Y:Y, MATCH($B15,'PP Values - Co|Twp|City|Vlg'!$B:$B,0))</f>
        <v>0</v>
      </c>
      <c r="AD15">
        <f>INDEX('PP Values - Co|Twp|City|Vlg'!Z:Z, MATCH($B15,'PP Values - Co|Twp|City|Vlg'!$B:$B,0))</f>
        <v>515350</v>
      </c>
      <c r="AE15">
        <f>INDEX('PP Values - Co|Twp|City|Vlg'!AA:AA, MATCH($B15,'PP Values - Co|Twp|City|Vlg'!$B:$B,0))</f>
        <v>0</v>
      </c>
      <c r="AF15">
        <f>INDEX('PP Values - Co|Twp|City|Vlg'!AB:AB, MATCH($B15,'PP Values - Co|Twp|City|Vlg'!$B:$B,0))</f>
        <v>1038350</v>
      </c>
      <c r="AG15">
        <f>INDEX('PP Values - Co|Twp|City|Vlg'!AC:AC, MATCH($B15,'PP Values - Co|Twp|City|Vlg'!$B:$B,0))</f>
        <v>0</v>
      </c>
      <c r="AH15">
        <f>INDEX('PP Values - Co|Twp|City|Vlg'!AD:AD, MATCH($B15,'PP Values - Co|Twp|City|Vlg'!$B:$B,0))</f>
        <v>0</v>
      </c>
      <c r="AI15">
        <f>INDEX('PP Values - Co|Twp|City|Vlg'!AE:AE, MATCH($B15,'PP Values - Co|Twp|City|Vlg'!$B:$B,0))</f>
        <v>371000</v>
      </c>
      <c r="AJ15">
        <f>INDEX('PP Values - Co|Twp|City|Vlg'!AF:AF, MATCH($B15,'PP Values - Co|Twp|City|Vlg'!$B:$B,0))</f>
        <v>11400</v>
      </c>
      <c r="AK15">
        <f>INDEX('PP Values - Co|Twp|City|Vlg'!AG:AG, MATCH($B15,'PP Values - Co|Twp|City|Vlg'!$B:$B,0))</f>
        <v>0</v>
      </c>
      <c r="AL15">
        <f>INDEX('PP Values - Co|Twp|City|Vlg'!AH:AH, MATCH($B15,'PP Values - Co|Twp|City|Vlg'!$B:$B,0))</f>
        <v>0</v>
      </c>
      <c r="AM15">
        <f>INDEX('PP Values - Co|Twp|City|Vlg'!AI:AI, MATCH($B15,'PP Values - Co|Twp|City|Vlg'!$B:$B,0))</f>
        <v>0</v>
      </c>
      <c r="AN15">
        <f>INDEX('PP Values - Co|Twp|City|Vlg'!AJ:AJ, MATCH($B15,'PP Values - Co|Twp|City|Vlg'!$B:$B,0))</f>
        <v>382400</v>
      </c>
      <c r="AO15">
        <f>INDEX('PP Values - Co|Twp|City|Vlg'!AK:AK, MATCH($B15,'PP Values - Co|Twp|City|Vlg'!$B:$B,0))</f>
        <v>0</v>
      </c>
      <c r="AP15">
        <f>INDEX('PP Values - Co|Twp|City|Vlg'!AL:AL, MATCH($B15,'PP Values - Co|Twp|City|Vlg'!$B:$B,0))</f>
        <v>582400</v>
      </c>
    </row>
    <row r="16" spans="1:42" x14ac:dyDescent="0.25">
      <c r="A16" s="164" t="s">
        <v>91</v>
      </c>
      <c r="B16" s="164" t="s">
        <v>144</v>
      </c>
      <c r="C16" s="164" t="s">
        <v>91</v>
      </c>
      <c r="D16" s="164" t="s">
        <v>144</v>
      </c>
      <c r="E16" s="164" t="s">
        <v>145</v>
      </c>
      <c r="F16" s="164" t="s">
        <v>101</v>
      </c>
      <c r="H16" s="164" t="s">
        <v>97</v>
      </c>
      <c r="I16" s="164" t="s">
        <v>97</v>
      </c>
      <c r="J16" s="164" t="s">
        <v>98</v>
      </c>
      <c r="K16">
        <f>INDEX('PP Values - Co|Twp|City|Vlg'!G:G, MATCH($B16,'PP Values - Co|Twp|City|Vlg'!$B:$B,0))</f>
        <v>20900</v>
      </c>
      <c r="L16">
        <f>INDEX('PP Values - Co|Twp|City|Vlg'!H:H, MATCH($B16,'PP Values - Co|Twp|City|Vlg'!$B:$B,0))</f>
        <v>0</v>
      </c>
      <c r="M16">
        <f>INDEX('PP Values - Co|Twp|City|Vlg'!I:I, MATCH($B16,'PP Values - Co|Twp|City|Vlg'!$B:$B,0))</f>
        <v>0</v>
      </c>
      <c r="N16">
        <f>INDEX('PP Values - Co|Twp|City|Vlg'!J:J, MATCH($B16,'PP Values - Co|Twp|City|Vlg'!$B:$B,0))</f>
        <v>0</v>
      </c>
      <c r="O16">
        <f>INDEX('PP Values - Co|Twp|City|Vlg'!K:K, MATCH($B16,'PP Values - Co|Twp|City|Vlg'!$B:$B,0))</f>
        <v>0</v>
      </c>
      <c r="P16">
        <f>INDEX('PP Values - Co|Twp|City|Vlg'!L:L, MATCH($B16,'PP Values - Co|Twp|City|Vlg'!$B:$B,0))</f>
        <v>20900</v>
      </c>
      <c r="Q16">
        <f>INDEX('PP Values - Co|Twp|City|Vlg'!M:M, MATCH($B16,'PP Values - Co|Twp|City|Vlg'!$B:$B,0))</f>
        <v>0</v>
      </c>
      <c r="R16">
        <f>INDEX('PP Values - Co|Twp|City|Vlg'!N:N, MATCH($B16,'PP Values - Co|Twp|City|Vlg'!$B:$B,0))</f>
        <v>0</v>
      </c>
      <c r="S16">
        <f>INDEX('PP Values - Co|Twp|City|Vlg'!O:O, MATCH($B16,'PP Values - Co|Twp|City|Vlg'!$B:$B,0))</f>
        <v>3300</v>
      </c>
      <c r="T16">
        <f>INDEX('PP Values - Co|Twp|City|Vlg'!P:P, MATCH($B16,'PP Values - Co|Twp|City|Vlg'!$B:$B,0))</f>
        <v>0</v>
      </c>
      <c r="U16">
        <f>INDEX('PP Values - Co|Twp|City|Vlg'!Q:Q, MATCH($B16,'PP Values - Co|Twp|City|Vlg'!$B:$B,0))</f>
        <v>0</v>
      </c>
      <c r="V16">
        <f>INDEX('PP Values - Co|Twp|City|Vlg'!R:R, MATCH($B16,'PP Values - Co|Twp|City|Vlg'!$B:$B,0))</f>
        <v>0</v>
      </c>
      <c r="W16">
        <f>INDEX('PP Values - Co|Twp|City|Vlg'!S:S, MATCH($B16,'PP Values - Co|Twp|City|Vlg'!$B:$B,0))</f>
        <v>0</v>
      </c>
      <c r="X16">
        <f>INDEX('PP Values - Co|Twp|City|Vlg'!T:T, MATCH($B16,'PP Values - Co|Twp|City|Vlg'!$B:$B,0))</f>
        <v>3300</v>
      </c>
      <c r="Y16">
        <f>INDEX('PP Values - Co|Twp|City|Vlg'!U:U, MATCH($B16,'PP Values - Co|Twp|City|Vlg'!$B:$B,0))</f>
        <v>0</v>
      </c>
      <c r="Z16">
        <f>INDEX('PP Values - Co|Twp|City|Vlg'!V:V, MATCH($B16,'PP Values - Co|Twp|City|Vlg'!$B:$B,0))</f>
        <v>0</v>
      </c>
      <c r="AA16">
        <f>INDEX('PP Values - Co|Twp|City|Vlg'!W:W, MATCH($B16,'PP Values - Co|Twp|City|Vlg'!$B:$B,0))</f>
        <v>4200</v>
      </c>
      <c r="AB16">
        <f>INDEX('PP Values - Co|Twp|City|Vlg'!X:X, MATCH($B16,'PP Values - Co|Twp|City|Vlg'!$B:$B,0))</f>
        <v>0</v>
      </c>
      <c r="AC16">
        <f>INDEX('PP Values - Co|Twp|City|Vlg'!Y:Y, MATCH($B16,'PP Values - Co|Twp|City|Vlg'!$B:$B,0))</f>
        <v>0</v>
      </c>
      <c r="AD16">
        <f>INDEX('PP Values - Co|Twp|City|Vlg'!Z:Z, MATCH($B16,'PP Values - Co|Twp|City|Vlg'!$B:$B,0))</f>
        <v>0</v>
      </c>
      <c r="AE16">
        <f>INDEX('PP Values - Co|Twp|City|Vlg'!AA:AA, MATCH($B16,'PP Values - Co|Twp|City|Vlg'!$B:$B,0))</f>
        <v>0</v>
      </c>
      <c r="AF16">
        <f>INDEX('PP Values - Co|Twp|City|Vlg'!AB:AB, MATCH($B16,'PP Values - Co|Twp|City|Vlg'!$B:$B,0))</f>
        <v>4200</v>
      </c>
      <c r="AG16">
        <f>INDEX('PP Values - Co|Twp|City|Vlg'!AC:AC, MATCH($B16,'PP Values - Co|Twp|City|Vlg'!$B:$B,0))</f>
        <v>0</v>
      </c>
      <c r="AH16">
        <f>INDEX('PP Values - Co|Twp|City|Vlg'!AD:AD, MATCH($B16,'PP Values - Co|Twp|City|Vlg'!$B:$B,0))</f>
        <v>0</v>
      </c>
      <c r="AI16">
        <f>INDEX('PP Values - Co|Twp|City|Vlg'!AE:AE, MATCH($B16,'PP Values - Co|Twp|City|Vlg'!$B:$B,0))</f>
        <v>3500</v>
      </c>
      <c r="AJ16" t="str">
        <f>INDEX('PP Values - Co|Twp|City|Vlg'!AF:AF, MATCH($B16,'PP Values - Co|Twp|City|Vlg'!$B:$B,0))</f>
        <v xml:space="preserve"> </v>
      </c>
      <c r="AK16">
        <f>INDEX('PP Values - Co|Twp|City|Vlg'!AG:AG, MATCH($B16,'PP Values - Co|Twp|City|Vlg'!$B:$B,0))</f>
        <v>0</v>
      </c>
      <c r="AL16">
        <f>INDEX('PP Values - Co|Twp|City|Vlg'!AH:AH, MATCH($B16,'PP Values - Co|Twp|City|Vlg'!$B:$B,0))</f>
        <v>0</v>
      </c>
      <c r="AM16">
        <f>INDEX('PP Values - Co|Twp|City|Vlg'!AI:AI, MATCH($B16,'PP Values - Co|Twp|City|Vlg'!$B:$B,0))</f>
        <v>0</v>
      </c>
      <c r="AN16">
        <f>INDEX('PP Values - Co|Twp|City|Vlg'!AJ:AJ, MATCH($B16,'PP Values - Co|Twp|City|Vlg'!$B:$B,0))</f>
        <v>3500</v>
      </c>
      <c r="AO16">
        <f>INDEX('PP Values - Co|Twp|City|Vlg'!AK:AK, MATCH($B16,'PP Values - Co|Twp|City|Vlg'!$B:$B,0))</f>
        <v>0</v>
      </c>
      <c r="AP16">
        <f>INDEX('PP Values - Co|Twp|City|Vlg'!AL:AL, MATCH($B16,'PP Values - Co|Twp|City|Vlg'!$B:$B,0))</f>
        <v>17400</v>
      </c>
    </row>
    <row r="17" spans="1:42" x14ac:dyDescent="0.25">
      <c r="A17" s="164" t="s">
        <v>91</v>
      </c>
      <c r="B17" s="164" t="s">
        <v>148</v>
      </c>
      <c r="C17" s="164" t="s">
        <v>91</v>
      </c>
      <c r="D17" s="164" t="s">
        <v>148</v>
      </c>
      <c r="E17" s="164" t="s">
        <v>149</v>
      </c>
      <c r="F17" s="164" t="s">
        <v>101</v>
      </c>
      <c r="H17" s="164" t="s">
        <v>97</v>
      </c>
      <c r="I17" s="164" t="s">
        <v>97</v>
      </c>
      <c r="J17" s="164" t="s">
        <v>98</v>
      </c>
      <c r="K17">
        <f>INDEX('PP Values - Co|Twp|City|Vlg'!G:G, MATCH($B17,'PP Values - Co|Twp|City|Vlg'!$B:$B,0))</f>
        <v>427800</v>
      </c>
      <c r="L17">
        <f>INDEX('PP Values - Co|Twp|City|Vlg'!H:H, MATCH($B17,'PP Values - Co|Twp|City|Vlg'!$B:$B,0))</f>
        <v>0</v>
      </c>
      <c r="M17">
        <f>INDEX('PP Values - Co|Twp|City|Vlg'!I:I, MATCH($B17,'PP Values - Co|Twp|City|Vlg'!$B:$B,0))</f>
        <v>0</v>
      </c>
      <c r="N17">
        <f>INDEX('PP Values - Co|Twp|City|Vlg'!J:J, MATCH($B17,'PP Values - Co|Twp|City|Vlg'!$B:$B,0))</f>
        <v>0</v>
      </c>
      <c r="O17">
        <f>INDEX('PP Values - Co|Twp|City|Vlg'!K:K, MATCH($B17,'PP Values - Co|Twp|City|Vlg'!$B:$B,0))</f>
        <v>0</v>
      </c>
      <c r="P17">
        <f>INDEX('PP Values - Co|Twp|City|Vlg'!L:L, MATCH($B17,'PP Values - Co|Twp|City|Vlg'!$B:$B,0))</f>
        <v>427800</v>
      </c>
      <c r="Q17">
        <f>INDEX('PP Values - Co|Twp|City|Vlg'!M:M, MATCH($B17,'PP Values - Co|Twp|City|Vlg'!$B:$B,0))</f>
        <v>0</v>
      </c>
      <c r="R17">
        <f>INDEX('PP Values - Co|Twp|City|Vlg'!N:N, MATCH($B17,'PP Values - Co|Twp|City|Vlg'!$B:$B,0))</f>
        <v>0</v>
      </c>
      <c r="S17">
        <f>INDEX('PP Values - Co|Twp|City|Vlg'!O:O, MATCH($B17,'PP Values - Co|Twp|City|Vlg'!$B:$B,0))</f>
        <v>390200</v>
      </c>
      <c r="T17">
        <f>INDEX('PP Values - Co|Twp|City|Vlg'!P:P, MATCH($B17,'PP Values - Co|Twp|City|Vlg'!$B:$B,0))</f>
        <v>0</v>
      </c>
      <c r="U17">
        <f>INDEX('PP Values - Co|Twp|City|Vlg'!Q:Q, MATCH($B17,'PP Values - Co|Twp|City|Vlg'!$B:$B,0))</f>
        <v>0</v>
      </c>
      <c r="V17">
        <f>INDEX('PP Values - Co|Twp|City|Vlg'!R:R, MATCH($B17,'PP Values - Co|Twp|City|Vlg'!$B:$B,0))</f>
        <v>0</v>
      </c>
      <c r="W17">
        <f>INDEX('PP Values - Co|Twp|City|Vlg'!S:S, MATCH($B17,'PP Values - Co|Twp|City|Vlg'!$B:$B,0))</f>
        <v>0</v>
      </c>
      <c r="X17">
        <f>INDEX('PP Values - Co|Twp|City|Vlg'!T:T, MATCH($B17,'PP Values - Co|Twp|City|Vlg'!$B:$B,0))</f>
        <v>390200</v>
      </c>
      <c r="Y17">
        <f>INDEX('PP Values - Co|Twp|City|Vlg'!U:U, MATCH($B17,'PP Values - Co|Twp|City|Vlg'!$B:$B,0))</f>
        <v>0</v>
      </c>
      <c r="Z17">
        <f>INDEX('PP Values - Co|Twp|City|Vlg'!V:V, MATCH($B17,'PP Values - Co|Twp|City|Vlg'!$B:$B,0))</f>
        <v>0</v>
      </c>
      <c r="AA17">
        <f>INDEX('PP Values - Co|Twp|City|Vlg'!W:W, MATCH($B17,'PP Values - Co|Twp|City|Vlg'!$B:$B,0))</f>
        <v>433000</v>
      </c>
      <c r="AB17">
        <f>INDEX('PP Values - Co|Twp|City|Vlg'!X:X, MATCH($B17,'PP Values - Co|Twp|City|Vlg'!$B:$B,0))</f>
        <v>0</v>
      </c>
      <c r="AC17">
        <f>INDEX('PP Values - Co|Twp|City|Vlg'!Y:Y, MATCH($B17,'PP Values - Co|Twp|City|Vlg'!$B:$B,0))</f>
        <v>0</v>
      </c>
      <c r="AD17">
        <f>INDEX('PP Values - Co|Twp|City|Vlg'!Z:Z, MATCH($B17,'PP Values - Co|Twp|City|Vlg'!$B:$B,0))</f>
        <v>0</v>
      </c>
      <c r="AE17">
        <f>INDEX('PP Values - Co|Twp|City|Vlg'!AA:AA, MATCH($B17,'PP Values - Co|Twp|City|Vlg'!$B:$B,0))</f>
        <v>0</v>
      </c>
      <c r="AF17">
        <f>INDEX('PP Values - Co|Twp|City|Vlg'!AB:AB, MATCH($B17,'PP Values - Co|Twp|City|Vlg'!$B:$B,0))</f>
        <v>433000</v>
      </c>
      <c r="AG17">
        <f>INDEX('PP Values - Co|Twp|City|Vlg'!AC:AC, MATCH($B17,'PP Values - Co|Twp|City|Vlg'!$B:$B,0))</f>
        <v>0</v>
      </c>
      <c r="AH17">
        <f>INDEX('PP Values - Co|Twp|City|Vlg'!AD:AD, MATCH($B17,'PP Values - Co|Twp|City|Vlg'!$B:$B,0))</f>
        <v>0</v>
      </c>
      <c r="AI17">
        <f>INDEX('PP Values - Co|Twp|City|Vlg'!AE:AE, MATCH($B17,'PP Values - Co|Twp|City|Vlg'!$B:$B,0))</f>
        <v>257700</v>
      </c>
      <c r="AJ17">
        <f>INDEX('PP Values - Co|Twp|City|Vlg'!AF:AF, MATCH($B17,'PP Values - Co|Twp|City|Vlg'!$B:$B,0))</f>
        <v>45500</v>
      </c>
      <c r="AK17">
        <f>INDEX('PP Values - Co|Twp|City|Vlg'!AG:AG, MATCH($B17,'PP Values - Co|Twp|City|Vlg'!$B:$B,0))</f>
        <v>0</v>
      </c>
      <c r="AL17">
        <f>INDEX('PP Values - Co|Twp|City|Vlg'!AH:AH, MATCH($B17,'PP Values - Co|Twp|City|Vlg'!$B:$B,0))</f>
        <v>0</v>
      </c>
      <c r="AM17">
        <f>INDEX('PP Values - Co|Twp|City|Vlg'!AI:AI, MATCH($B17,'PP Values - Co|Twp|City|Vlg'!$B:$B,0))</f>
        <v>0</v>
      </c>
      <c r="AN17">
        <f>INDEX('PP Values - Co|Twp|City|Vlg'!AJ:AJ, MATCH($B17,'PP Values - Co|Twp|City|Vlg'!$B:$B,0))</f>
        <v>303200</v>
      </c>
      <c r="AO17">
        <f>INDEX('PP Values - Co|Twp|City|Vlg'!AK:AK, MATCH($B17,'PP Values - Co|Twp|City|Vlg'!$B:$B,0))</f>
        <v>0</v>
      </c>
      <c r="AP17">
        <f>INDEX('PP Values - Co|Twp|City|Vlg'!AL:AL, MATCH($B17,'PP Values - Co|Twp|City|Vlg'!$B:$B,0))</f>
        <v>124600</v>
      </c>
    </row>
    <row r="18" spans="1:42" x14ac:dyDescent="0.25">
      <c r="A18" s="164" t="s">
        <v>91</v>
      </c>
      <c r="B18" s="164" t="s">
        <v>152</v>
      </c>
      <c r="C18" s="164" t="s">
        <v>91</v>
      </c>
      <c r="D18" s="164" t="s">
        <v>152</v>
      </c>
      <c r="E18" s="164" t="s">
        <v>153</v>
      </c>
      <c r="F18" s="164" t="s">
        <v>101</v>
      </c>
      <c r="H18" s="164" t="s">
        <v>97</v>
      </c>
      <c r="I18" s="164" t="s">
        <v>97</v>
      </c>
      <c r="J18" s="164" t="s">
        <v>98</v>
      </c>
      <c r="K18">
        <f>INDEX('PP Values - Co|Twp|City|Vlg'!G:G, MATCH($B18,'PP Values - Co|Twp|City|Vlg'!$B:$B,0))</f>
        <v>918000</v>
      </c>
      <c r="L18">
        <f>INDEX('PP Values - Co|Twp|City|Vlg'!H:H, MATCH($B18,'PP Values - Co|Twp|City|Vlg'!$B:$B,0))</f>
        <v>3708700</v>
      </c>
      <c r="M18">
        <f>INDEX('PP Values - Co|Twp|City|Vlg'!I:I, MATCH($B18,'PP Values - Co|Twp|City|Vlg'!$B:$B,0))</f>
        <v>0</v>
      </c>
      <c r="N18">
        <f>INDEX('PP Values - Co|Twp|City|Vlg'!J:J, MATCH($B18,'PP Values - Co|Twp|City|Vlg'!$B:$B,0))</f>
        <v>3178850</v>
      </c>
      <c r="O18">
        <f>INDEX('PP Values - Co|Twp|City|Vlg'!K:K, MATCH($B18,'PP Values - Co|Twp|City|Vlg'!$B:$B,0))</f>
        <v>0</v>
      </c>
      <c r="P18">
        <f>INDEX('PP Values - Co|Twp|City|Vlg'!L:L, MATCH($B18,'PP Values - Co|Twp|City|Vlg'!$B:$B,0))</f>
        <v>7805550</v>
      </c>
      <c r="Q18">
        <f>INDEX('PP Values - Co|Twp|City|Vlg'!M:M, MATCH($B18,'PP Values - Co|Twp|City|Vlg'!$B:$B,0))</f>
        <v>0</v>
      </c>
      <c r="R18">
        <f>INDEX('PP Values - Co|Twp|City|Vlg'!N:N, MATCH($B18,'PP Values - Co|Twp|City|Vlg'!$B:$B,0))</f>
        <v>0</v>
      </c>
      <c r="S18">
        <f>INDEX('PP Values - Co|Twp|City|Vlg'!O:O, MATCH($B18,'PP Values - Co|Twp|City|Vlg'!$B:$B,0))</f>
        <v>639700</v>
      </c>
      <c r="T18">
        <f>INDEX('PP Values - Co|Twp|City|Vlg'!P:P, MATCH($B18,'PP Values - Co|Twp|City|Vlg'!$B:$B,0))</f>
        <v>4827200</v>
      </c>
      <c r="U18">
        <f>INDEX('PP Values - Co|Twp|City|Vlg'!Q:Q, MATCH($B18,'PP Values - Co|Twp|City|Vlg'!$B:$B,0))</f>
        <v>0</v>
      </c>
      <c r="V18">
        <f>INDEX('PP Values - Co|Twp|City|Vlg'!R:R, MATCH($B18,'PP Values - Co|Twp|City|Vlg'!$B:$B,0))</f>
        <v>2803700</v>
      </c>
      <c r="W18">
        <f>INDEX('PP Values - Co|Twp|City|Vlg'!S:S, MATCH($B18,'PP Values - Co|Twp|City|Vlg'!$B:$B,0))</f>
        <v>0</v>
      </c>
      <c r="X18">
        <f>INDEX('PP Values - Co|Twp|City|Vlg'!T:T, MATCH($B18,'PP Values - Co|Twp|City|Vlg'!$B:$B,0))</f>
        <v>8270600</v>
      </c>
      <c r="Y18">
        <f>INDEX('PP Values - Co|Twp|City|Vlg'!U:U, MATCH($B18,'PP Values - Co|Twp|City|Vlg'!$B:$B,0))</f>
        <v>0</v>
      </c>
      <c r="Z18">
        <f>INDEX('PP Values - Co|Twp|City|Vlg'!V:V, MATCH($B18,'PP Values - Co|Twp|City|Vlg'!$B:$B,0))</f>
        <v>0</v>
      </c>
      <c r="AA18">
        <f>INDEX('PP Values - Co|Twp|City|Vlg'!W:W, MATCH($B18,'PP Values - Co|Twp|City|Vlg'!$B:$B,0))</f>
        <v>344500</v>
      </c>
      <c r="AB18">
        <f>INDEX('PP Values - Co|Twp|City|Vlg'!X:X, MATCH($B18,'PP Values - Co|Twp|City|Vlg'!$B:$B,0))</f>
        <v>5628800</v>
      </c>
      <c r="AC18">
        <f>INDEX('PP Values - Co|Twp|City|Vlg'!Y:Y, MATCH($B18,'PP Values - Co|Twp|City|Vlg'!$B:$B,0))</f>
        <v>0</v>
      </c>
      <c r="AD18">
        <f>INDEX('PP Values - Co|Twp|City|Vlg'!Z:Z, MATCH($B18,'PP Values - Co|Twp|City|Vlg'!$B:$B,0))</f>
        <v>2524600</v>
      </c>
      <c r="AE18">
        <f>INDEX('PP Values - Co|Twp|City|Vlg'!AA:AA, MATCH($B18,'PP Values - Co|Twp|City|Vlg'!$B:$B,0))</f>
        <v>0</v>
      </c>
      <c r="AF18">
        <f>INDEX('PP Values - Co|Twp|City|Vlg'!AB:AB, MATCH($B18,'PP Values - Co|Twp|City|Vlg'!$B:$B,0))</f>
        <v>8497900</v>
      </c>
      <c r="AG18">
        <f>INDEX('PP Values - Co|Twp|City|Vlg'!AC:AC, MATCH($B18,'PP Values - Co|Twp|City|Vlg'!$B:$B,0))</f>
        <v>0</v>
      </c>
      <c r="AH18">
        <f>INDEX('PP Values - Co|Twp|City|Vlg'!AD:AD, MATCH($B18,'PP Values - Co|Twp|City|Vlg'!$B:$B,0))</f>
        <v>0</v>
      </c>
      <c r="AI18">
        <f>INDEX('PP Values - Co|Twp|City|Vlg'!AE:AE, MATCH($B18,'PP Values - Co|Twp|City|Vlg'!$B:$B,0))</f>
        <v>403200</v>
      </c>
      <c r="AJ18">
        <f>INDEX('PP Values - Co|Twp|City|Vlg'!AF:AF, MATCH($B18,'PP Values - Co|Twp|City|Vlg'!$B:$B,0))</f>
        <v>21171000</v>
      </c>
      <c r="AK18">
        <f>INDEX('PP Values - Co|Twp|City|Vlg'!AG:AG, MATCH($B18,'PP Values - Co|Twp|City|Vlg'!$B:$B,0))</f>
        <v>0</v>
      </c>
      <c r="AL18">
        <f>INDEX('PP Values - Co|Twp|City|Vlg'!AH:AH, MATCH($B18,'PP Values - Co|Twp|City|Vlg'!$B:$B,0))</f>
        <v>0</v>
      </c>
      <c r="AM18">
        <f>INDEX('PP Values - Co|Twp|City|Vlg'!AI:AI, MATCH($B18,'PP Values - Co|Twp|City|Vlg'!$B:$B,0))</f>
        <v>0</v>
      </c>
      <c r="AN18">
        <f>INDEX('PP Values - Co|Twp|City|Vlg'!AJ:AJ, MATCH($B18,'PP Values - Co|Twp|City|Vlg'!$B:$B,0))</f>
        <v>21574200</v>
      </c>
      <c r="AO18">
        <f>INDEX('PP Values - Co|Twp|City|Vlg'!AK:AK, MATCH($B18,'PP Values - Co|Twp|City|Vlg'!$B:$B,0))</f>
        <v>0</v>
      </c>
      <c r="AP18">
        <f>INDEX('PP Values - Co|Twp|City|Vlg'!AL:AL, MATCH($B18,'PP Values - Co|Twp|City|Vlg'!$B:$B,0))</f>
        <v>-13768650</v>
      </c>
    </row>
    <row r="19" spans="1:42" x14ac:dyDescent="0.25">
      <c r="A19" s="164" t="s">
        <v>91</v>
      </c>
      <c r="B19" s="164" t="s">
        <v>156</v>
      </c>
      <c r="C19" s="164" t="s">
        <v>91</v>
      </c>
      <c r="D19" s="164" t="s">
        <v>156</v>
      </c>
      <c r="E19" s="164" t="s">
        <v>157</v>
      </c>
      <c r="F19" s="164" t="s">
        <v>101</v>
      </c>
      <c r="H19" s="164" t="s">
        <v>97</v>
      </c>
      <c r="I19" s="164" t="s">
        <v>97</v>
      </c>
      <c r="J19" s="164" t="s">
        <v>98</v>
      </c>
      <c r="K19">
        <f>INDEX('PP Values - Co|Twp|City|Vlg'!G:G, MATCH($B19,'PP Values - Co|Twp|City|Vlg'!$B:$B,0))</f>
        <v>16260700</v>
      </c>
      <c r="L19">
        <f>INDEX('PP Values - Co|Twp|City|Vlg'!H:H, MATCH($B19,'PP Values - Co|Twp|City|Vlg'!$B:$B,0))</f>
        <v>2423300</v>
      </c>
      <c r="M19">
        <f>INDEX('PP Values - Co|Twp|City|Vlg'!I:I, MATCH($B19,'PP Values - Co|Twp|City|Vlg'!$B:$B,0))</f>
        <v>0</v>
      </c>
      <c r="N19">
        <f>INDEX('PP Values - Co|Twp|City|Vlg'!J:J, MATCH($B19,'PP Values - Co|Twp|City|Vlg'!$B:$B,0))</f>
        <v>560750</v>
      </c>
      <c r="O19">
        <f>INDEX('PP Values - Co|Twp|City|Vlg'!K:K, MATCH($B19,'PP Values - Co|Twp|City|Vlg'!$B:$B,0))</f>
        <v>0</v>
      </c>
      <c r="P19">
        <f>INDEX('PP Values - Co|Twp|City|Vlg'!L:L, MATCH($B19,'PP Values - Co|Twp|City|Vlg'!$B:$B,0))</f>
        <v>19244750</v>
      </c>
      <c r="Q19">
        <f>INDEX('PP Values - Co|Twp|City|Vlg'!M:M, MATCH($B19,'PP Values - Co|Twp|City|Vlg'!$B:$B,0))</f>
        <v>0</v>
      </c>
      <c r="R19">
        <f>INDEX('PP Values - Co|Twp|City|Vlg'!N:N, MATCH($B19,'PP Values - Co|Twp|City|Vlg'!$B:$B,0))</f>
        <v>0</v>
      </c>
      <c r="S19">
        <f>INDEX('PP Values - Co|Twp|City|Vlg'!O:O, MATCH($B19,'PP Values - Co|Twp|City|Vlg'!$B:$B,0))</f>
        <v>17435600</v>
      </c>
      <c r="T19">
        <f>INDEX('PP Values - Co|Twp|City|Vlg'!P:P, MATCH($B19,'PP Values - Co|Twp|City|Vlg'!$B:$B,0))</f>
        <v>2102700</v>
      </c>
      <c r="U19">
        <f>INDEX('PP Values - Co|Twp|City|Vlg'!Q:Q, MATCH($B19,'PP Values - Co|Twp|City|Vlg'!$B:$B,0))</f>
        <v>0</v>
      </c>
      <c r="V19">
        <f>INDEX('PP Values - Co|Twp|City|Vlg'!R:R, MATCH($B19,'PP Values - Co|Twp|City|Vlg'!$B:$B,0))</f>
        <v>506750</v>
      </c>
      <c r="W19">
        <f>INDEX('PP Values - Co|Twp|City|Vlg'!S:S, MATCH($B19,'PP Values - Co|Twp|City|Vlg'!$B:$B,0))</f>
        <v>0</v>
      </c>
      <c r="X19">
        <f>INDEX('PP Values - Co|Twp|City|Vlg'!T:T, MATCH($B19,'PP Values - Co|Twp|City|Vlg'!$B:$B,0))</f>
        <v>20045050</v>
      </c>
      <c r="Y19">
        <f>INDEX('PP Values - Co|Twp|City|Vlg'!U:U, MATCH($B19,'PP Values - Co|Twp|City|Vlg'!$B:$B,0))</f>
        <v>0</v>
      </c>
      <c r="Z19">
        <f>INDEX('PP Values - Co|Twp|City|Vlg'!V:V, MATCH($B19,'PP Values - Co|Twp|City|Vlg'!$B:$B,0))</f>
        <v>0</v>
      </c>
      <c r="AA19">
        <f>INDEX('PP Values - Co|Twp|City|Vlg'!W:W, MATCH($B19,'PP Values - Co|Twp|City|Vlg'!$B:$B,0))</f>
        <v>18928400</v>
      </c>
      <c r="AB19">
        <f>INDEX('PP Values - Co|Twp|City|Vlg'!X:X, MATCH($B19,'PP Values - Co|Twp|City|Vlg'!$B:$B,0))</f>
        <v>2158400</v>
      </c>
      <c r="AC19">
        <f>INDEX('PP Values - Co|Twp|City|Vlg'!Y:Y, MATCH($B19,'PP Values - Co|Twp|City|Vlg'!$B:$B,0))</f>
        <v>0</v>
      </c>
      <c r="AD19">
        <f>INDEX('PP Values - Co|Twp|City|Vlg'!Z:Z, MATCH($B19,'PP Values - Co|Twp|City|Vlg'!$B:$B,0))</f>
        <v>462500</v>
      </c>
      <c r="AE19">
        <f>INDEX('PP Values - Co|Twp|City|Vlg'!AA:AA, MATCH($B19,'PP Values - Co|Twp|City|Vlg'!$B:$B,0))</f>
        <v>0</v>
      </c>
      <c r="AF19">
        <f>INDEX('PP Values - Co|Twp|City|Vlg'!AB:AB, MATCH($B19,'PP Values - Co|Twp|City|Vlg'!$B:$B,0))</f>
        <v>21549300</v>
      </c>
      <c r="AG19">
        <f>INDEX('PP Values - Co|Twp|City|Vlg'!AC:AC, MATCH($B19,'PP Values - Co|Twp|City|Vlg'!$B:$B,0))</f>
        <v>0</v>
      </c>
      <c r="AH19">
        <f>INDEX('PP Values - Co|Twp|City|Vlg'!AD:AD, MATCH($B19,'PP Values - Co|Twp|City|Vlg'!$B:$B,0))</f>
        <v>0</v>
      </c>
      <c r="AI19">
        <f>INDEX('PP Values - Co|Twp|City|Vlg'!AE:AE, MATCH($B19,'PP Values - Co|Twp|City|Vlg'!$B:$B,0))</f>
        <v>19916300</v>
      </c>
      <c r="AJ19">
        <f>INDEX('PP Values - Co|Twp|City|Vlg'!AF:AF, MATCH($B19,'PP Values - Co|Twp|City|Vlg'!$B:$B,0))</f>
        <v>2242400</v>
      </c>
      <c r="AK19">
        <f>INDEX('PP Values - Co|Twp|City|Vlg'!AG:AG, MATCH($B19,'PP Values - Co|Twp|City|Vlg'!$B:$B,0))</f>
        <v>0</v>
      </c>
      <c r="AL19">
        <f>INDEX('PP Values - Co|Twp|City|Vlg'!AH:AH, MATCH($B19,'PP Values - Co|Twp|City|Vlg'!$B:$B,0))</f>
        <v>0</v>
      </c>
      <c r="AM19">
        <f>INDEX('PP Values - Co|Twp|City|Vlg'!AI:AI, MATCH($B19,'PP Values - Co|Twp|City|Vlg'!$B:$B,0))</f>
        <v>0</v>
      </c>
      <c r="AN19">
        <f>INDEX('PP Values - Co|Twp|City|Vlg'!AJ:AJ, MATCH($B19,'PP Values - Co|Twp|City|Vlg'!$B:$B,0))</f>
        <v>22158700</v>
      </c>
      <c r="AO19">
        <f>INDEX('PP Values - Co|Twp|City|Vlg'!AK:AK, MATCH($B19,'PP Values - Co|Twp|City|Vlg'!$B:$B,0))</f>
        <v>0</v>
      </c>
      <c r="AP19">
        <f>INDEX('PP Values - Co|Twp|City|Vlg'!AL:AL, MATCH($B19,'PP Values - Co|Twp|City|Vlg'!$B:$B,0))</f>
        <v>-2913950</v>
      </c>
    </row>
    <row r="20" spans="1:42" x14ac:dyDescent="0.25">
      <c r="A20" s="164" t="s">
        <v>91</v>
      </c>
      <c r="B20" s="164" t="s">
        <v>160</v>
      </c>
      <c r="C20" s="164" t="s">
        <v>91</v>
      </c>
      <c r="D20" s="164" t="s">
        <v>160</v>
      </c>
      <c r="E20" s="164" t="s">
        <v>161</v>
      </c>
      <c r="F20" s="164" t="s">
        <v>101</v>
      </c>
      <c r="H20" s="164" t="s">
        <v>97</v>
      </c>
      <c r="I20" s="164" t="s">
        <v>97</v>
      </c>
      <c r="J20" s="164" t="s">
        <v>98</v>
      </c>
      <c r="K20">
        <f>INDEX('PP Values - Co|Twp|City|Vlg'!G:G, MATCH($B20,'PP Values - Co|Twp|City|Vlg'!$B:$B,0))</f>
        <v>16700</v>
      </c>
      <c r="L20">
        <f>INDEX('PP Values - Co|Twp|City|Vlg'!H:H, MATCH($B20,'PP Values - Co|Twp|City|Vlg'!$B:$B,0))</f>
        <v>0</v>
      </c>
      <c r="M20">
        <f>INDEX('PP Values - Co|Twp|City|Vlg'!I:I, MATCH($B20,'PP Values - Co|Twp|City|Vlg'!$B:$B,0))</f>
        <v>0</v>
      </c>
      <c r="N20">
        <f>INDEX('PP Values - Co|Twp|City|Vlg'!J:J, MATCH($B20,'PP Values - Co|Twp|City|Vlg'!$B:$B,0))</f>
        <v>0</v>
      </c>
      <c r="O20">
        <f>INDEX('PP Values - Co|Twp|City|Vlg'!K:K, MATCH($B20,'PP Values - Co|Twp|City|Vlg'!$B:$B,0))</f>
        <v>0</v>
      </c>
      <c r="P20">
        <f>INDEX('PP Values - Co|Twp|City|Vlg'!L:L, MATCH($B20,'PP Values - Co|Twp|City|Vlg'!$B:$B,0))</f>
        <v>16700</v>
      </c>
      <c r="Q20">
        <f>INDEX('PP Values - Co|Twp|City|Vlg'!M:M, MATCH($B20,'PP Values - Co|Twp|City|Vlg'!$B:$B,0))</f>
        <v>0</v>
      </c>
      <c r="R20">
        <f>INDEX('PP Values - Co|Twp|City|Vlg'!N:N, MATCH($B20,'PP Values - Co|Twp|City|Vlg'!$B:$B,0))</f>
        <v>0</v>
      </c>
      <c r="S20">
        <f>INDEX('PP Values - Co|Twp|City|Vlg'!O:O, MATCH($B20,'PP Values - Co|Twp|City|Vlg'!$B:$B,0))</f>
        <v>0</v>
      </c>
      <c r="T20">
        <f>INDEX('PP Values - Co|Twp|City|Vlg'!P:P, MATCH($B20,'PP Values - Co|Twp|City|Vlg'!$B:$B,0))</f>
        <v>0</v>
      </c>
      <c r="U20">
        <f>INDEX('PP Values - Co|Twp|City|Vlg'!Q:Q, MATCH($B20,'PP Values - Co|Twp|City|Vlg'!$B:$B,0))</f>
        <v>0</v>
      </c>
      <c r="V20">
        <f>INDEX('PP Values - Co|Twp|City|Vlg'!R:R, MATCH($B20,'PP Values - Co|Twp|City|Vlg'!$B:$B,0))</f>
        <v>0</v>
      </c>
      <c r="W20">
        <f>INDEX('PP Values - Co|Twp|City|Vlg'!S:S, MATCH($B20,'PP Values - Co|Twp|City|Vlg'!$B:$B,0))</f>
        <v>0</v>
      </c>
      <c r="X20">
        <f>INDEX('PP Values - Co|Twp|City|Vlg'!T:T, MATCH($B20,'PP Values - Co|Twp|City|Vlg'!$B:$B,0))</f>
        <v>0</v>
      </c>
      <c r="Y20">
        <f>INDEX('PP Values - Co|Twp|City|Vlg'!U:U, MATCH($B20,'PP Values - Co|Twp|City|Vlg'!$B:$B,0))</f>
        <v>0</v>
      </c>
      <c r="Z20">
        <f>INDEX('PP Values - Co|Twp|City|Vlg'!V:V, MATCH($B20,'PP Values - Co|Twp|City|Vlg'!$B:$B,0))</f>
        <v>0</v>
      </c>
      <c r="AA20">
        <f>INDEX('PP Values - Co|Twp|City|Vlg'!W:W, MATCH($B20,'PP Values - Co|Twp|City|Vlg'!$B:$B,0))</f>
        <v>0</v>
      </c>
      <c r="AB20">
        <f>INDEX('PP Values - Co|Twp|City|Vlg'!X:X, MATCH($B20,'PP Values - Co|Twp|City|Vlg'!$B:$B,0))</f>
        <v>0</v>
      </c>
      <c r="AC20">
        <f>INDEX('PP Values - Co|Twp|City|Vlg'!Y:Y, MATCH($B20,'PP Values - Co|Twp|City|Vlg'!$B:$B,0))</f>
        <v>0</v>
      </c>
      <c r="AD20">
        <f>INDEX('PP Values - Co|Twp|City|Vlg'!Z:Z, MATCH($B20,'PP Values - Co|Twp|City|Vlg'!$B:$B,0))</f>
        <v>0</v>
      </c>
      <c r="AE20">
        <f>INDEX('PP Values - Co|Twp|City|Vlg'!AA:AA, MATCH($B20,'PP Values - Co|Twp|City|Vlg'!$B:$B,0))</f>
        <v>0</v>
      </c>
      <c r="AF20">
        <f>INDEX('PP Values - Co|Twp|City|Vlg'!AB:AB, MATCH($B20,'PP Values - Co|Twp|City|Vlg'!$B:$B,0))</f>
        <v>0</v>
      </c>
      <c r="AG20">
        <f>INDEX('PP Values - Co|Twp|City|Vlg'!AC:AC, MATCH($B20,'PP Values - Co|Twp|City|Vlg'!$B:$B,0))</f>
        <v>0</v>
      </c>
      <c r="AH20">
        <f>INDEX('PP Values - Co|Twp|City|Vlg'!AD:AD, MATCH($B20,'PP Values - Co|Twp|City|Vlg'!$B:$B,0))</f>
        <v>0</v>
      </c>
      <c r="AI20">
        <f>INDEX('PP Values - Co|Twp|City|Vlg'!AE:AE, MATCH($B20,'PP Values - Co|Twp|City|Vlg'!$B:$B,0))</f>
        <v>0</v>
      </c>
      <c r="AJ20">
        <f>INDEX('PP Values - Co|Twp|City|Vlg'!AF:AF, MATCH($B20,'PP Values - Co|Twp|City|Vlg'!$B:$B,0))</f>
        <v>0</v>
      </c>
      <c r="AK20">
        <f>INDEX('PP Values - Co|Twp|City|Vlg'!AG:AG, MATCH($B20,'PP Values - Co|Twp|City|Vlg'!$B:$B,0))</f>
        <v>0</v>
      </c>
      <c r="AL20">
        <f>INDEX('PP Values - Co|Twp|City|Vlg'!AH:AH, MATCH($B20,'PP Values - Co|Twp|City|Vlg'!$B:$B,0))</f>
        <v>0</v>
      </c>
      <c r="AM20">
        <f>INDEX('PP Values - Co|Twp|City|Vlg'!AI:AI, MATCH($B20,'PP Values - Co|Twp|City|Vlg'!$B:$B,0))</f>
        <v>0</v>
      </c>
      <c r="AN20">
        <f>INDEX('PP Values - Co|Twp|City|Vlg'!AJ:AJ, MATCH($B20,'PP Values - Co|Twp|City|Vlg'!$B:$B,0))</f>
        <v>0</v>
      </c>
      <c r="AO20">
        <f>INDEX('PP Values - Co|Twp|City|Vlg'!AK:AK, MATCH($B20,'PP Values - Co|Twp|City|Vlg'!$B:$B,0))</f>
        <v>0</v>
      </c>
      <c r="AP20">
        <f>INDEX('PP Values - Co|Twp|City|Vlg'!AL:AL, MATCH($B20,'PP Values - Co|Twp|City|Vlg'!$B:$B,0))</f>
        <v>16700</v>
      </c>
    </row>
    <row r="21" spans="1:42" x14ac:dyDescent="0.25">
      <c r="A21" s="164" t="s">
        <v>91</v>
      </c>
      <c r="B21" s="164" t="s">
        <v>164</v>
      </c>
      <c r="C21" s="164" t="s">
        <v>91</v>
      </c>
      <c r="D21" s="164" t="s">
        <v>164</v>
      </c>
      <c r="E21" s="164" t="s">
        <v>165</v>
      </c>
      <c r="F21" s="164" t="s">
        <v>101</v>
      </c>
      <c r="H21" s="164" t="s">
        <v>97</v>
      </c>
      <c r="I21" s="164" t="s">
        <v>97</v>
      </c>
      <c r="J21" s="164" t="s">
        <v>98</v>
      </c>
      <c r="K21">
        <f>INDEX('PP Values - Co|Twp|City|Vlg'!G:G, MATCH($B21,'PP Values - Co|Twp|City|Vlg'!$B:$B,0))</f>
        <v>290300</v>
      </c>
      <c r="L21">
        <f>INDEX('PP Values - Co|Twp|City|Vlg'!H:H, MATCH($B21,'PP Values - Co|Twp|City|Vlg'!$B:$B,0))</f>
        <v>0</v>
      </c>
      <c r="M21">
        <f>INDEX('PP Values - Co|Twp|City|Vlg'!I:I, MATCH($B21,'PP Values - Co|Twp|City|Vlg'!$B:$B,0))</f>
        <v>0</v>
      </c>
      <c r="N21">
        <f>INDEX('PP Values - Co|Twp|City|Vlg'!J:J, MATCH($B21,'PP Values - Co|Twp|City|Vlg'!$B:$B,0))</f>
        <v>0</v>
      </c>
      <c r="O21">
        <f>INDEX('PP Values - Co|Twp|City|Vlg'!K:K, MATCH($B21,'PP Values - Co|Twp|City|Vlg'!$B:$B,0))</f>
        <v>0</v>
      </c>
      <c r="P21">
        <f>INDEX('PP Values - Co|Twp|City|Vlg'!L:L, MATCH($B21,'PP Values - Co|Twp|City|Vlg'!$B:$B,0))</f>
        <v>290300</v>
      </c>
      <c r="Q21">
        <f>INDEX('PP Values - Co|Twp|City|Vlg'!M:M, MATCH($B21,'PP Values - Co|Twp|City|Vlg'!$B:$B,0))</f>
        <v>0</v>
      </c>
      <c r="R21">
        <f>INDEX('PP Values - Co|Twp|City|Vlg'!N:N, MATCH($B21,'PP Values - Co|Twp|City|Vlg'!$B:$B,0))</f>
        <v>0</v>
      </c>
      <c r="S21">
        <f>INDEX('PP Values - Co|Twp|City|Vlg'!O:O, MATCH($B21,'PP Values - Co|Twp|City|Vlg'!$B:$B,0))</f>
        <v>102700</v>
      </c>
      <c r="T21">
        <f>INDEX('PP Values - Co|Twp|City|Vlg'!P:P, MATCH($B21,'PP Values - Co|Twp|City|Vlg'!$B:$B,0))</f>
        <v>25000</v>
      </c>
      <c r="U21">
        <f>INDEX('PP Values - Co|Twp|City|Vlg'!Q:Q, MATCH($B21,'PP Values - Co|Twp|City|Vlg'!$B:$B,0))</f>
        <v>0</v>
      </c>
      <c r="V21">
        <f>INDEX('PP Values - Co|Twp|City|Vlg'!R:R, MATCH($B21,'PP Values - Co|Twp|City|Vlg'!$B:$B,0))</f>
        <v>0</v>
      </c>
      <c r="W21">
        <f>INDEX('PP Values - Co|Twp|City|Vlg'!S:S, MATCH($B21,'PP Values - Co|Twp|City|Vlg'!$B:$B,0))</f>
        <v>0</v>
      </c>
      <c r="X21">
        <f>INDEX('PP Values - Co|Twp|City|Vlg'!T:T, MATCH($B21,'PP Values - Co|Twp|City|Vlg'!$B:$B,0))</f>
        <v>127700</v>
      </c>
      <c r="Y21">
        <f>INDEX('PP Values - Co|Twp|City|Vlg'!U:U, MATCH($B21,'PP Values - Co|Twp|City|Vlg'!$B:$B,0))</f>
        <v>0</v>
      </c>
      <c r="Z21">
        <f>INDEX('PP Values - Co|Twp|City|Vlg'!V:V, MATCH($B21,'PP Values - Co|Twp|City|Vlg'!$B:$B,0))</f>
        <v>0</v>
      </c>
      <c r="AA21">
        <f>INDEX('PP Values - Co|Twp|City|Vlg'!W:W, MATCH($B21,'PP Values - Co|Twp|City|Vlg'!$B:$B,0))</f>
        <v>149300</v>
      </c>
      <c r="AB21">
        <f>INDEX('PP Values - Co|Twp|City|Vlg'!X:X, MATCH($B21,'PP Values - Co|Twp|City|Vlg'!$B:$B,0))</f>
        <v>37500</v>
      </c>
      <c r="AC21">
        <f>INDEX('PP Values - Co|Twp|City|Vlg'!Y:Y, MATCH($B21,'PP Values - Co|Twp|City|Vlg'!$B:$B,0))</f>
        <v>0</v>
      </c>
      <c r="AD21">
        <f>INDEX('PP Values - Co|Twp|City|Vlg'!Z:Z, MATCH($B21,'PP Values - Co|Twp|City|Vlg'!$B:$B,0))</f>
        <v>0</v>
      </c>
      <c r="AE21">
        <f>INDEX('PP Values - Co|Twp|City|Vlg'!AA:AA, MATCH($B21,'PP Values - Co|Twp|City|Vlg'!$B:$B,0))</f>
        <v>0</v>
      </c>
      <c r="AF21">
        <f>INDEX('PP Values - Co|Twp|City|Vlg'!AB:AB, MATCH($B21,'PP Values - Co|Twp|City|Vlg'!$B:$B,0))</f>
        <v>186800</v>
      </c>
      <c r="AG21">
        <f>INDEX('PP Values - Co|Twp|City|Vlg'!AC:AC, MATCH($B21,'PP Values - Co|Twp|City|Vlg'!$B:$B,0))</f>
        <v>0</v>
      </c>
      <c r="AH21">
        <f>INDEX('PP Values - Co|Twp|City|Vlg'!AD:AD, MATCH($B21,'PP Values - Co|Twp|City|Vlg'!$B:$B,0))</f>
        <v>0</v>
      </c>
      <c r="AI21">
        <f>INDEX('PP Values - Co|Twp|City|Vlg'!AE:AE, MATCH($B21,'PP Values - Co|Twp|City|Vlg'!$B:$B,0))</f>
        <v>166700</v>
      </c>
      <c r="AJ21">
        <f>INDEX('PP Values - Co|Twp|City|Vlg'!AF:AF, MATCH($B21,'PP Values - Co|Twp|City|Vlg'!$B:$B,0))</f>
        <v>125000</v>
      </c>
      <c r="AK21">
        <f>INDEX('PP Values - Co|Twp|City|Vlg'!AG:AG, MATCH($B21,'PP Values - Co|Twp|City|Vlg'!$B:$B,0))</f>
        <v>0</v>
      </c>
      <c r="AL21">
        <f>INDEX('PP Values - Co|Twp|City|Vlg'!AH:AH, MATCH($B21,'PP Values - Co|Twp|City|Vlg'!$B:$B,0))</f>
        <v>0</v>
      </c>
      <c r="AM21">
        <f>INDEX('PP Values - Co|Twp|City|Vlg'!AI:AI, MATCH($B21,'PP Values - Co|Twp|City|Vlg'!$B:$B,0))</f>
        <v>0</v>
      </c>
      <c r="AN21">
        <f>INDEX('PP Values - Co|Twp|City|Vlg'!AJ:AJ, MATCH($B21,'PP Values - Co|Twp|City|Vlg'!$B:$B,0))</f>
        <v>291700</v>
      </c>
      <c r="AO21">
        <f>INDEX('PP Values - Co|Twp|City|Vlg'!AK:AK, MATCH($B21,'PP Values - Co|Twp|City|Vlg'!$B:$B,0))</f>
        <v>0</v>
      </c>
      <c r="AP21">
        <f>INDEX('PP Values - Co|Twp|City|Vlg'!AL:AL, MATCH($B21,'PP Values - Co|Twp|City|Vlg'!$B:$B,0))</f>
        <v>-1400</v>
      </c>
    </row>
    <row r="22" spans="1:42" x14ac:dyDescent="0.25">
      <c r="A22" s="164" t="s">
        <v>91</v>
      </c>
      <c r="B22" s="164" t="s">
        <v>168</v>
      </c>
      <c r="C22" s="164" t="s">
        <v>91</v>
      </c>
      <c r="D22" s="164" t="s">
        <v>168</v>
      </c>
      <c r="E22" s="164" t="s">
        <v>169</v>
      </c>
      <c r="F22" s="164" t="s">
        <v>101</v>
      </c>
      <c r="H22" s="164" t="s">
        <v>97</v>
      </c>
      <c r="I22" s="164" t="s">
        <v>97</v>
      </c>
      <c r="J22" s="164" t="s">
        <v>98</v>
      </c>
      <c r="K22">
        <f>INDEX('PP Values - Co|Twp|City|Vlg'!G:G, MATCH($B22,'PP Values - Co|Twp|City|Vlg'!$B:$B,0))</f>
        <v>39000</v>
      </c>
      <c r="L22">
        <f>INDEX('PP Values - Co|Twp|City|Vlg'!H:H, MATCH($B22,'PP Values - Co|Twp|City|Vlg'!$B:$B,0))</f>
        <v>0</v>
      </c>
      <c r="M22">
        <f>INDEX('PP Values - Co|Twp|City|Vlg'!I:I, MATCH($B22,'PP Values - Co|Twp|City|Vlg'!$B:$B,0))</f>
        <v>0</v>
      </c>
      <c r="N22">
        <f>INDEX('PP Values - Co|Twp|City|Vlg'!J:J, MATCH($B22,'PP Values - Co|Twp|City|Vlg'!$B:$B,0))</f>
        <v>0</v>
      </c>
      <c r="O22">
        <f>INDEX('PP Values - Co|Twp|City|Vlg'!K:K, MATCH($B22,'PP Values - Co|Twp|City|Vlg'!$B:$B,0))</f>
        <v>0</v>
      </c>
      <c r="P22">
        <f>INDEX('PP Values - Co|Twp|City|Vlg'!L:L, MATCH($B22,'PP Values - Co|Twp|City|Vlg'!$B:$B,0))</f>
        <v>39000</v>
      </c>
      <c r="Q22">
        <f>INDEX('PP Values - Co|Twp|City|Vlg'!M:M, MATCH($B22,'PP Values - Co|Twp|City|Vlg'!$B:$B,0))</f>
        <v>0</v>
      </c>
      <c r="R22">
        <f>INDEX('PP Values - Co|Twp|City|Vlg'!N:N, MATCH($B22,'PP Values - Co|Twp|City|Vlg'!$B:$B,0))</f>
        <v>0</v>
      </c>
      <c r="S22">
        <f>INDEX('PP Values - Co|Twp|City|Vlg'!O:O, MATCH($B22,'PP Values - Co|Twp|City|Vlg'!$B:$B,0))</f>
        <v>4700</v>
      </c>
      <c r="T22">
        <f>INDEX('PP Values - Co|Twp|City|Vlg'!P:P, MATCH($B22,'PP Values - Co|Twp|City|Vlg'!$B:$B,0))</f>
        <v>0</v>
      </c>
      <c r="U22">
        <f>INDEX('PP Values - Co|Twp|City|Vlg'!Q:Q, MATCH($B22,'PP Values - Co|Twp|City|Vlg'!$B:$B,0))</f>
        <v>0</v>
      </c>
      <c r="V22">
        <f>INDEX('PP Values - Co|Twp|City|Vlg'!R:R, MATCH($B22,'PP Values - Co|Twp|City|Vlg'!$B:$B,0))</f>
        <v>0</v>
      </c>
      <c r="W22">
        <f>INDEX('PP Values - Co|Twp|City|Vlg'!S:S, MATCH($B22,'PP Values - Co|Twp|City|Vlg'!$B:$B,0))</f>
        <v>0</v>
      </c>
      <c r="X22">
        <f>INDEX('PP Values - Co|Twp|City|Vlg'!T:T, MATCH($B22,'PP Values - Co|Twp|City|Vlg'!$B:$B,0))</f>
        <v>4700</v>
      </c>
      <c r="Y22">
        <f>INDEX('PP Values - Co|Twp|City|Vlg'!U:U, MATCH($B22,'PP Values - Co|Twp|City|Vlg'!$B:$B,0))</f>
        <v>0</v>
      </c>
      <c r="Z22">
        <f>INDEX('PP Values - Co|Twp|City|Vlg'!V:V, MATCH($B22,'PP Values - Co|Twp|City|Vlg'!$B:$B,0))</f>
        <v>0</v>
      </c>
      <c r="AA22">
        <f>INDEX('PP Values - Co|Twp|City|Vlg'!W:W, MATCH($B22,'PP Values - Co|Twp|City|Vlg'!$B:$B,0))</f>
        <v>4300</v>
      </c>
      <c r="AB22">
        <f>INDEX('PP Values - Co|Twp|City|Vlg'!X:X, MATCH($B22,'PP Values - Co|Twp|City|Vlg'!$B:$B,0))</f>
        <v>0</v>
      </c>
      <c r="AC22">
        <f>INDEX('PP Values - Co|Twp|City|Vlg'!Y:Y, MATCH($B22,'PP Values - Co|Twp|City|Vlg'!$B:$B,0))</f>
        <v>0</v>
      </c>
      <c r="AD22">
        <f>INDEX('PP Values - Co|Twp|City|Vlg'!Z:Z, MATCH($B22,'PP Values - Co|Twp|City|Vlg'!$B:$B,0))</f>
        <v>0</v>
      </c>
      <c r="AE22">
        <f>INDEX('PP Values - Co|Twp|City|Vlg'!AA:AA, MATCH($B22,'PP Values - Co|Twp|City|Vlg'!$B:$B,0))</f>
        <v>0</v>
      </c>
      <c r="AF22">
        <f>INDEX('PP Values - Co|Twp|City|Vlg'!AB:AB, MATCH($B22,'PP Values - Co|Twp|City|Vlg'!$B:$B,0))</f>
        <v>4300</v>
      </c>
      <c r="AG22">
        <f>INDEX('PP Values - Co|Twp|City|Vlg'!AC:AC, MATCH($B22,'PP Values - Co|Twp|City|Vlg'!$B:$B,0))</f>
        <v>0</v>
      </c>
      <c r="AH22">
        <f>INDEX('PP Values - Co|Twp|City|Vlg'!AD:AD, MATCH($B22,'PP Values - Co|Twp|City|Vlg'!$B:$B,0))</f>
        <v>0</v>
      </c>
      <c r="AI22">
        <f>INDEX('PP Values - Co|Twp|City|Vlg'!AE:AE, MATCH($B22,'PP Values - Co|Twp|City|Vlg'!$B:$B,0))</f>
        <v>400</v>
      </c>
      <c r="AJ22">
        <f>INDEX('PP Values - Co|Twp|City|Vlg'!AF:AF, MATCH($B22,'PP Values - Co|Twp|City|Vlg'!$B:$B,0))</f>
        <v>0</v>
      </c>
      <c r="AK22">
        <f>INDEX('PP Values - Co|Twp|City|Vlg'!AG:AG, MATCH($B22,'PP Values - Co|Twp|City|Vlg'!$B:$B,0))</f>
        <v>0</v>
      </c>
      <c r="AL22">
        <f>INDEX('PP Values - Co|Twp|City|Vlg'!AH:AH, MATCH($B22,'PP Values - Co|Twp|City|Vlg'!$B:$B,0))</f>
        <v>0</v>
      </c>
      <c r="AM22">
        <f>INDEX('PP Values - Co|Twp|City|Vlg'!AI:AI, MATCH($B22,'PP Values - Co|Twp|City|Vlg'!$B:$B,0))</f>
        <v>0</v>
      </c>
      <c r="AN22">
        <f>INDEX('PP Values - Co|Twp|City|Vlg'!AJ:AJ, MATCH($B22,'PP Values - Co|Twp|City|Vlg'!$B:$B,0))</f>
        <v>400</v>
      </c>
      <c r="AO22">
        <f>INDEX('PP Values - Co|Twp|City|Vlg'!AK:AK, MATCH($B22,'PP Values - Co|Twp|City|Vlg'!$B:$B,0))</f>
        <v>0</v>
      </c>
      <c r="AP22">
        <f>INDEX('PP Values - Co|Twp|City|Vlg'!AL:AL, MATCH($B22,'PP Values - Co|Twp|City|Vlg'!$B:$B,0))</f>
        <v>38600</v>
      </c>
    </row>
    <row r="23" spans="1:42" x14ac:dyDescent="0.25">
      <c r="A23" s="164" t="s">
        <v>91</v>
      </c>
      <c r="B23" s="164" t="s">
        <v>172</v>
      </c>
      <c r="C23" s="164" t="s">
        <v>91</v>
      </c>
      <c r="D23" s="164" t="s">
        <v>172</v>
      </c>
      <c r="E23" s="164" t="s">
        <v>173</v>
      </c>
      <c r="F23" s="164" t="s">
        <v>101</v>
      </c>
      <c r="H23" s="164" t="s">
        <v>97</v>
      </c>
      <c r="I23" s="164" t="s">
        <v>97</v>
      </c>
      <c r="J23" s="164" t="s">
        <v>98</v>
      </c>
      <c r="K23">
        <f>INDEX('PP Values - Co|Twp|City|Vlg'!G:G, MATCH($B23,'PP Values - Co|Twp|City|Vlg'!$B:$B,0))</f>
        <v>1613700</v>
      </c>
      <c r="L23">
        <f>INDEX('PP Values - Co|Twp|City|Vlg'!H:H, MATCH($B23,'PP Values - Co|Twp|City|Vlg'!$B:$B,0))</f>
        <v>168700</v>
      </c>
      <c r="M23">
        <f>INDEX('PP Values - Co|Twp|City|Vlg'!I:I, MATCH($B23,'PP Values - Co|Twp|City|Vlg'!$B:$B,0))</f>
        <v>0</v>
      </c>
      <c r="N23">
        <f>INDEX('PP Values - Co|Twp|City|Vlg'!J:J, MATCH($B23,'PP Values - Co|Twp|City|Vlg'!$B:$B,0))</f>
        <v>116200</v>
      </c>
      <c r="O23">
        <f>INDEX('PP Values - Co|Twp|City|Vlg'!K:K, MATCH($B23,'PP Values - Co|Twp|City|Vlg'!$B:$B,0))</f>
        <v>0</v>
      </c>
      <c r="P23">
        <f>INDEX('PP Values - Co|Twp|City|Vlg'!L:L, MATCH($B23,'PP Values - Co|Twp|City|Vlg'!$B:$B,0))</f>
        <v>1898600</v>
      </c>
      <c r="Q23">
        <f>INDEX('PP Values - Co|Twp|City|Vlg'!M:M, MATCH($B23,'PP Values - Co|Twp|City|Vlg'!$B:$B,0))</f>
        <v>0</v>
      </c>
      <c r="R23">
        <f>INDEX('PP Values - Co|Twp|City|Vlg'!N:N, MATCH($B23,'PP Values - Co|Twp|City|Vlg'!$B:$B,0))</f>
        <v>0</v>
      </c>
      <c r="S23">
        <f>INDEX('PP Values - Co|Twp|City|Vlg'!O:O, MATCH($B23,'PP Values - Co|Twp|City|Vlg'!$B:$B,0))</f>
        <v>1397000</v>
      </c>
      <c r="T23">
        <f>INDEX('PP Values - Co|Twp|City|Vlg'!P:P, MATCH($B23,'PP Values - Co|Twp|City|Vlg'!$B:$B,0))</f>
        <v>78700</v>
      </c>
      <c r="U23">
        <f>INDEX('PP Values - Co|Twp|City|Vlg'!Q:Q, MATCH($B23,'PP Values - Co|Twp|City|Vlg'!$B:$B,0))</f>
        <v>0</v>
      </c>
      <c r="V23">
        <f>INDEX('PP Values - Co|Twp|City|Vlg'!R:R, MATCH($B23,'PP Values - Co|Twp|City|Vlg'!$B:$B,0))</f>
        <v>105450</v>
      </c>
      <c r="W23">
        <f>INDEX('PP Values - Co|Twp|City|Vlg'!S:S, MATCH($B23,'PP Values - Co|Twp|City|Vlg'!$B:$B,0))</f>
        <v>0</v>
      </c>
      <c r="X23">
        <f>INDEX('PP Values - Co|Twp|City|Vlg'!T:T, MATCH($B23,'PP Values - Co|Twp|City|Vlg'!$B:$B,0))</f>
        <v>1581150</v>
      </c>
      <c r="Y23">
        <f>INDEX('PP Values - Co|Twp|City|Vlg'!U:U, MATCH($B23,'PP Values - Co|Twp|City|Vlg'!$B:$B,0))</f>
        <v>0</v>
      </c>
      <c r="Z23">
        <f>INDEX('PP Values - Co|Twp|City|Vlg'!V:V, MATCH($B23,'PP Values - Co|Twp|City|Vlg'!$B:$B,0))</f>
        <v>0</v>
      </c>
      <c r="AA23">
        <f>INDEX('PP Values - Co|Twp|City|Vlg'!W:W, MATCH($B23,'PP Values - Co|Twp|City|Vlg'!$B:$B,0))</f>
        <v>1643900</v>
      </c>
      <c r="AB23">
        <f>INDEX('PP Values - Co|Twp|City|Vlg'!X:X, MATCH($B23,'PP Values - Co|Twp|City|Vlg'!$B:$B,0))</f>
        <v>359000</v>
      </c>
      <c r="AC23">
        <f>INDEX('PP Values - Co|Twp|City|Vlg'!Y:Y, MATCH($B23,'PP Values - Co|Twp|City|Vlg'!$B:$B,0))</f>
        <v>0</v>
      </c>
      <c r="AD23">
        <f>INDEX('PP Values - Co|Twp|City|Vlg'!Z:Z, MATCH($B23,'PP Values - Co|Twp|City|Vlg'!$B:$B,0))</f>
        <v>96850</v>
      </c>
      <c r="AE23">
        <f>INDEX('PP Values - Co|Twp|City|Vlg'!AA:AA, MATCH($B23,'PP Values - Co|Twp|City|Vlg'!$B:$B,0))</f>
        <v>0</v>
      </c>
      <c r="AF23">
        <f>INDEX('PP Values - Co|Twp|City|Vlg'!AB:AB, MATCH($B23,'PP Values - Co|Twp|City|Vlg'!$B:$B,0))</f>
        <v>2099750</v>
      </c>
      <c r="AG23">
        <f>INDEX('PP Values - Co|Twp|City|Vlg'!AC:AC, MATCH($B23,'PP Values - Co|Twp|City|Vlg'!$B:$B,0))</f>
        <v>0</v>
      </c>
      <c r="AH23">
        <f>INDEX('PP Values - Co|Twp|City|Vlg'!AD:AD, MATCH($B23,'PP Values - Co|Twp|City|Vlg'!$B:$B,0))</f>
        <v>0</v>
      </c>
      <c r="AI23">
        <f>INDEX('PP Values - Co|Twp|City|Vlg'!AE:AE, MATCH($B23,'PP Values - Co|Twp|City|Vlg'!$B:$B,0))</f>
        <v>1409800</v>
      </c>
      <c r="AJ23">
        <f>INDEX('PP Values - Co|Twp|City|Vlg'!AF:AF, MATCH($B23,'PP Values - Co|Twp|City|Vlg'!$B:$B,0))</f>
        <v>0</v>
      </c>
      <c r="AK23">
        <f>INDEX('PP Values - Co|Twp|City|Vlg'!AG:AG, MATCH($B23,'PP Values - Co|Twp|City|Vlg'!$B:$B,0))</f>
        <v>0</v>
      </c>
      <c r="AL23">
        <f>INDEX('PP Values - Co|Twp|City|Vlg'!AH:AH, MATCH($B23,'PP Values - Co|Twp|City|Vlg'!$B:$B,0))</f>
        <v>0</v>
      </c>
      <c r="AM23">
        <f>INDEX('PP Values - Co|Twp|City|Vlg'!AI:AI, MATCH($B23,'PP Values - Co|Twp|City|Vlg'!$B:$B,0))</f>
        <v>0</v>
      </c>
      <c r="AN23">
        <f>INDEX('PP Values - Co|Twp|City|Vlg'!AJ:AJ, MATCH($B23,'PP Values - Co|Twp|City|Vlg'!$B:$B,0))</f>
        <v>1409800</v>
      </c>
      <c r="AO23">
        <f>INDEX('PP Values - Co|Twp|City|Vlg'!AK:AK, MATCH($B23,'PP Values - Co|Twp|City|Vlg'!$B:$B,0))</f>
        <v>0</v>
      </c>
      <c r="AP23">
        <f>INDEX('PP Values - Co|Twp|City|Vlg'!AL:AL, MATCH($B23,'PP Values - Co|Twp|City|Vlg'!$B:$B,0))</f>
        <v>488800</v>
      </c>
    </row>
    <row r="24" spans="1:42" x14ac:dyDescent="0.25">
      <c r="A24" s="164" t="s">
        <v>91</v>
      </c>
      <c r="B24" s="164" t="s">
        <v>176</v>
      </c>
      <c r="C24" s="164" t="s">
        <v>91</v>
      </c>
      <c r="D24" s="164" t="s">
        <v>176</v>
      </c>
      <c r="E24" s="164" t="s">
        <v>93</v>
      </c>
      <c r="F24" s="164" t="s">
        <v>101</v>
      </c>
      <c r="H24" s="164" t="s">
        <v>97</v>
      </c>
      <c r="I24" s="164" t="s">
        <v>97</v>
      </c>
      <c r="J24" s="164" t="s">
        <v>98</v>
      </c>
      <c r="K24">
        <f>INDEX('PP Values - Co|Twp|City|Vlg'!G:G, MATCH($B24,'PP Values - Co|Twp|City|Vlg'!$B:$B,0))</f>
        <v>51962300</v>
      </c>
      <c r="L24">
        <f>INDEX('PP Values - Co|Twp|City|Vlg'!H:H, MATCH($B24,'PP Values - Co|Twp|City|Vlg'!$B:$B,0))</f>
        <v>4495300</v>
      </c>
      <c r="M24">
        <f>INDEX('PP Values - Co|Twp|City|Vlg'!I:I, MATCH($B24,'PP Values - Co|Twp|City|Vlg'!$B:$B,0))</f>
        <v>0</v>
      </c>
      <c r="N24">
        <f>INDEX('PP Values - Co|Twp|City|Vlg'!J:J, MATCH($B24,'PP Values - Co|Twp|City|Vlg'!$B:$B,0))</f>
        <v>627700</v>
      </c>
      <c r="O24">
        <f>INDEX('PP Values - Co|Twp|City|Vlg'!K:K, MATCH($B24,'PP Values - Co|Twp|City|Vlg'!$B:$B,0))</f>
        <v>0</v>
      </c>
      <c r="P24">
        <f>INDEX('PP Values - Co|Twp|City|Vlg'!L:L, MATCH($B24,'PP Values - Co|Twp|City|Vlg'!$B:$B,0))</f>
        <v>57085300</v>
      </c>
      <c r="Q24">
        <f>INDEX('PP Values - Co|Twp|City|Vlg'!M:M, MATCH($B24,'PP Values - Co|Twp|City|Vlg'!$B:$B,0))</f>
        <v>0</v>
      </c>
      <c r="R24">
        <f>INDEX('PP Values - Co|Twp|City|Vlg'!N:N, MATCH($B24,'PP Values - Co|Twp|City|Vlg'!$B:$B,0))</f>
        <v>0</v>
      </c>
      <c r="S24">
        <f>INDEX('PP Values - Co|Twp|City|Vlg'!O:O, MATCH($B24,'PP Values - Co|Twp|City|Vlg'!$B:$B,0))</f>
        <v>47646800</v>
      </c>
      <c r="T24">
        <f>INDEX('PP Values - Co|Twp|City|Vlg'!P:P, MATCH($B24,'PP Values - Co|Twp|City|Vlg'!$B:$B,0))</f>
        <v>4134600</v>
      </c>
      <c r="U24">
        <f>INDEX('PP Values - Co|Twp|City|Vlg'!Q:Q, MATCH($B24,'PP Values - Co|Twp|City|Vlg'!$B:$B,0))</f>
        <v>0</v>
      </c>
      <c r="V24">
        <f>INDEX('PP Values - Co|Twp|City|Vlg'!R:R, MATCH($B24,'PP Values - Co|Twp|City|Vlg'!$B:$B,0))</f>
        <v>2031350</v>
      </c>
      <c r="W24">
        <f>INDEX('PP Values - Co|Twp|City|Vlg'!S:S, MATCH($B24,'PP Values - Co|Twp|City|Vlg'!$B:$B,0))</f>
        <v>0</v>
      </c>
      <c r="X24">
        <f>INDEX('PP Values - Co|Twp|City|Vlg'!T:T, MATCH($B24,'PP Values - Co|Twp|City|Vlg'!$B:$B,0))</f>
        <v>53812750</v>
      </c>
      <c r="Y24">
        <f>INDEX('PP Values - Co|Twp|City|Vlg'!U:U, MATCH($B24,'PP Values - Co|Twp|City|Vlg'!$B:$B,0))</f>
        <v>0</v>
      </c>
      <c r="Z24">
        <f>INDEX('PP Values - Co|Twp|City|Vlg'!V:V, MATCH($B24,'PP Values - Co|Twp|City|Vlg'!$B:$B,0))</f>
        <v>0</v>
      </c>
      <c r="AA24">
        <f>INDEX('PP Values - Co|Twp|City|Vlg'!W:W, MATCH($B24,'PP Values - Co|Twp|City|Vlg'!$B:$B,0))</f>
        <v>49293600</v>
      </c>
      <c r="AB24">
        <f>INDEX('PP Values - Co|Twp|City|Vlg'!X:X, MATCH($B24,'PP Values - Co|Twp|City|Vlg'!$B:$B,0))</f>
        <v>3602000</v>
      </c>
      <c r="AC24">
        <f>INDEX('PP Values - Co|Twp|City|Vlg'!Y:Y, MATCH($B24,'PP Values - Co|Twp|City|Vlg'!$B:$B,0))</f>
        <v>0</v>
      </c>
      <c r="AD24">
        <f>INDEX('PP Values - Co|Twp|City|Vlg'!Z:Z, MATCH($B24,'PP Values - Co|Twp|City|Vlg'!$B:$B,0))</f>
        <v>1932050</v>
      </c>
      <c r="AE24">
        <f>INDEX('PP Values - Co|Twp|City|Vlg'!AA:AA, MATCH($B24,'PP Values - Co|Twp|City|Vlg'!$B:$B,0))</f>
        <v>0</v>
      </c>
      <c r="AF24">
        <f>INDEX('PP Values - Co|Twp|City|Vlg'!AB:AB, MATCH($B24,'PP Values - Co|Twp|City|Vlg'!$B:$B,0))</f>
        <v>54827650</v>
      </c>
      <c r="AG24">
        <f>INDEX('PP Values - Co|Twp|City|Vlg'!AC:AC, MATCH($B24,'PP Values - Co|Twp|City|Vlg'!$B:$B,0))</f>
        <v>0</v>
      </c>
      <c r="AH24">
        <f>INDEX('PP Values - Co|Twp|City|Vlg'!AD:AD, MATCH($B24,'PP Values - Co|Twp|City|Vlg'!$B:$B,0))</f>
        <v>0</v>
      </c>
      <c r="AI24">
        <f>INDEX('PP Values - Co|Twp|City|Vlg'!AE:AE, MATCH($B24,'PP Values - Co|Twp|City|Vlg'!$B:$B,0))</f>
        <v>41230557</v>
      </c>
      <c r="AJ24">
        <f>INDEX('PP Values - Co|Twp|City|Vlg'!AF:AF, MATCH($B24,'PP Values - Co|Twp|City|Vlg'!$B:$B,0))</f>
        <v>119100</v>
      </c>
      <c r="AK24">
        <f>INDEX('PP Values - Co|Twp|City|Vlg'!AG:AG, MATCH($B24,'PP Values - Co|Twp|City|Vlg'!$B:$B,0))</f>
        <v>0</v>
      </c>
      <c r="AL24">
        <f>INDEX('PP Values - Co|Twp|City|Vlg'!AH:AH, MATCH($B24,'PP Values - Co|Twp|City|Vlg'!$B:$B,0))</f>
        <v>0</v>
      </c>
      <c r="AM24">
        <f>INDEX('PP Values - Co|Twp|City|Vlg'!AI:AI, MATCH($B24,'PP Values - Co|Twp|City|Vlg'!$B:$B,0))</f>
        <v>0</v>
      </c>
      <c r="AN24">
        <f>INDEX('PP Values - Co|Twp|City|Vlg'!AJ:AJ, MATCH($B24,'PP Values - Co|Twp|City|Vlg'!$B:$B,0))</f>
        <v>41349657</v>
      </c>
      <c r="AO24">
        <f>INDEX('PP Values - Co|Twp|City|Vlg'!AK:AK, MATCH($B24,'PP Values - Co|Twp|City|Vlg'!$B:$B,0))</f>
        <v>0</v>
      </c>
      <c r="AP24">
        <f>INDEX('PP Values - Co|Twp|City|Vlg'!AL:AL, MATCH($B24,'PP Values - Co|Twp|City|Vlg'!$B:$B,0))</f>
        <v>15735643</v>
      </c>
    </row>
    <row r="25" spans="1:42" x14ac:dyDescent="0.25">
      <c r="A25" s="164" t="s">
        <v>91</v>
      </c>
      <c r="B25" s="164" t="s">
        <v>179</v>
      </c>
      <c r="C25" s="164" t="s">
        <v>91</v>
      </c>
      <c r="D25" s="164" t="s">
        <v>179</v>
      </c>
      <c r="E25" s="164" t="s">
        <v>180</v>
      </c>
      <c r="F25" s="164" t="s">
        <v>101</v>
      </c>
      <c r="H25" s="164" t="s">
        <v>97</v>
      </c>
      <c r="I25" s="164" t="s">
        <v>97</v>
      </c>
      <c r="J25" s="164" t="s">
        <v>98</v>
      </c>
      <c r="K25">
        <f>INDEX('PP Values - Co|Twp|City|Vlg'!G:G, MATCH($B25,'PP Values - Co|Twp|City|Vlg'!$B:$B,0))</f>
        <v>2582702</v>
      </c>
      <c r="L25">
        <f>INDEX('PP Values - Co|Twp|City|Vlg'!H:H, MATCH($B25,'PP Values - Co|Twp|City|Vlg'!$B:$B,0))</f>
        <v>0</v>
      </c>
      <c r="M25">
        <f>INDEX('PP Values - Co|Twp|City|Vlg'!I:I, MATCH($B25,'PP Values - Co|Twp|City|Vlg'!$B:$B,0))</f>
        <v>0</v>
      </c>
      <c r="N25">
        <f>INDEX('PP Values - Co|Twp|City|Vlg'!J:J, MATCH($B25,'PP Values - Co|Twp|City|Vlg'!$B:$B,0))</f>
        <v>0</v>
      </c>
      <c r="O25">
        <f>INDEX('PP Values - Co|Twp|City|Vlg'!K:K, MATCH($B25,'PP Values - Co|Twp|City|Vlg'!$B:$B,0))</f>
        <v>0</v>
      </c>
      <c r="P25">
        <f>INDEX('PP Values - Co|Twp|City|Vlg'!L:L, MATCH($B25,'PP Values - Co|Twp|City|Vlg'!$B:$B,0))</f>
        <v>2582702</v>
      </c>
      <c r="Q25">
        <f>INDEX('PP Values - Co|Twp|City|Vlg'!M:M, MATCH($B25,'PP Values - Co|Twp|City|Vlg'!$B:$B,0))</f>
        <v>0</v>
      </c>
      <c r="R25">
        <f>INDEX('PP Values - Co|Twp|City|Vlg'!N:N, MATCH($B25,'PP Values - Co|Twp|City|Vlg'!$B:$B,0))</f>
        <v>0</v>
      </c>
      <c r="S25">
        <f>INDEX('PP Values - Co|Twp|City|Vlg'!O:O, MATCH($B25,'PP Values - Co|Twp|City|Vlg'!$B:$B,0))</f>
        <v>2223800</v>
      </c>
      <c r="T25">
        <f>INDEX('PP Values - Co|Twp|City|Vlg'!P:P, MATCH($B25,'PP Values - Co|Twp|City|Vlg'!$B:$B,0))</f>
        <v>0</v>
      </c>
      <c r="U25">
        <f>INDEX('PP Values - Co|Twp|City|Vlg'!Q:Q, MATCH($B25,'PP Values - Co|Twp|City|Vlg'!$B:$B,0))</f>
        <v>0</v>
      </c>
      <c r="V25">
        <f>INDEX('PP Values - Co|Twp|City|Vlg'!R:R, MATCH($B25,'PP Values - Co|Twp|City|Vlg'!$B:$B,0))</f>
        <v>0</v>
      </c>
      <c r="W25">
        <f>INDEX('PP Values - Co|Twp|City|Vlg'!S:S, MATCH($B25,'PP Values - Co|Twp|City|Vlg'!$B:$B,0))</f>
        <v>0</v>
      </c>
      <c r="X25">
        <f>INDEX('PP Values - Co|Twp|City|Vlg'!T:T, MATCH($B25,'PP Values - Co|Twp|City|Vlg'!$B:$B,0))</f>
        <v>2223800</v>
      </c>
      <c r="Y25">
        <f>INDEX('PP Values - Co|Twp|City|Vlg'!U:U, MATCH($B25,'PP Values - Co|Twp|City|Vlg'!$B:$B,0))</f>
        <v>0</v>
      </c>
      <c r="Z25">
        <f>INDEX('PP Values - Co|Twp|City|Vlg'!V:V, MATCH($B25,'PP Values - Co|Twp|City|Vlg'!$B:$B,0))</f>
        <v>0</v>
      </c>
      <c r="AA25">
        <f>INDEX('PP Values - Co|Twp|City|Vlg'!W:W, MATCH($B25,'PP Values - Co|Twp|City|Vlg'!$B:$B,0))</f>
        <v>1847600</v>
      </c>
      <c r="AB25">
        <f>INDEX('PP Values - Co|Twp|City|Vlg'!X:X, MATCH($B25,'PP Values - Co|Twp|City|Vlg'!$B:$B,0))</f>
        <v>0</v>
      </c>
      <c r="AC25">
        <f>INDEX('PP Values - Co|Twp|City|Vlg'!Y:Y, MATCH($B25,'PP Values - Co|Twp|City|Vlg'!$B:$B,0))</f>
        <v>0</v>
      </c>
      <c r="AD25">
        <f>INDEX('PP Values - Co|Twp|City|Vlg'!Z:Z, MATCH($B25,'PP Values - Co|Twp|City|Vlg'!$B:$B,0))</f>
        <v>0</v>
      </c>
      <c r="AE25">
        <f>INDEX('PP Values - Co|Twp|City|Vlg'!AA:AA, MATCH($B25,'PP Values - Co|Twp|City|Vlg'!$B:$B,0))</f>
        <v>0</v>
      </c>
      <c r="AF25">
        <f>INDEX('PP Values - Co|Twp|City|Vlg'!AB:AB, MATCH($B25,'PP Values - Co|Twp|City|Vlg'!$B:$B,0))</f>
        <v>1847600</v>
      </c>
      <c r="AG25">
        <f>INDEX('PP Values - Co|Twp|City|Vlg'!AC:AC, MATCH($B25,'PP Values - Co|Twp|City|Vlg'!$B:$B,0))</f>
        <v>0</v>
      </c>
      <c r="AH25">
        <f>INDEX('PP Values - Co|Twp|City|Vlg'!AD:AD, MATCH($B25,'PP Values - Co|Twp|City|Vlg'!$B:$B,0))</f>
        <v>0</v>
      </c>
      <c r="AI25">
        <f>INDEX('PP Values - Co|Twp|City|Vlg'!AE:AE, MATCH($B25,'PP Values - Co|Twp|City|Vlg'!$B:$B,0))</f>
        <v>1409600</v>
      </c>
      <c r="AJ25">
        <f>INDEX('PP Values - Co|Twp|City|Vlg'!AF:AF, MATCH($B25,'PP Values - Co|Twp|City|Vlg'!$B:$B,0))</f>
        <v>0</v>
      </c>
      <c r="AK25">
        <f>INDEX('PP Values - Co|Twp|City|Vlg'!AG:AG, MATCH($B25,'PP Values - Co|Twp|City|Vlg'!$B:$B,0))</f>
        <v>0</v>
      </c>
      <c r="AL25">
        <f>INDEX('PP Values - Co|Twp|City|Vlg'!AH:AH, MATCH($B25,'PP Values - Co|Twp|City|Vlg'!$B:$B,0))</f>
        <v>0</v>
      </c>
      <c r="AM25">
        <f>INDEX('PP Values - Co|Twp|City|Vlg'!AI:AI, MATCH($B25,'PP Values - Co|Twp|City|Vlg'!$B:$B,0))</f>
        <v>0</v>
      </c>
      <c r="AN25">
        <f>INDEX('PP Values - Co|Twp|City|Vlg'!AJ:AJ, MATCH($B25,'PP Values - Co|Twp|City|Vlg'!$B:$B,0))</f>
        <v>1409600</v>
      </c>
      <c r="AO25">
        <f>INDEX('PP Values - Co|Twp|City|Vlg'!AK:AK, MATCH($B25,'PP Values - Co|Twp|City|Vlg'!$B:$B,0))</f>
        <v>0</v>
      </c>
      <c r="AP25">
        <f>INDEX('PP Values - Co|Twp|City|Vlg'!AL:AL, MATCH($B25,'PP Values - Co|Twp|City|Vlg'!$B:$B,0))</f>
        <v>1173102</v>
      </c>
    </row>
    <row r="26" spans="1:42" x14ac:dyDescent="0.25">
      <c r="A26" s="164" t="s">
        <v>91</v>
      </c>
      <c r="B26" s="164" t="s">
        <v>183</v>
      </c>
      <c r="C26" s="164" t="s">
        <v>91</v>
      </c>
      <c r="D26" s="164" t="s">
        <v>183</v>
      </c>
      <c r="E26" s="164" t="s">
        <v>184</v>
      </c>
      <c r="F26" s="164" t="s">
        <v>101</v>
      </c>
      <c r="H26" s="164" t="s">
        <v>97</v>
      </c>
      <c r="I26" s="164" t="s">
        <v>97</v>
      </c>
      <c r="J26" s="164" t="s">
        <v>98</v>
      </c>
      <c r="K26">
        <f>INDEX('PP Values - Co|Twp|City|Vlg'!G:G, MATCH($B26,'PP Values - Co|Twp|City|Vlg'!$B:$B,0))</f>
        <v>729650</v>
      </c>
      <c r="L26">
        <f>INDEX('PP Values - Co|Twp|City|Vlg'!H:H, MATCH($B26,'PP Values - Co|Twp|City|Vlg'!$B:$B,0))</f>
        <v>607250</v>
      </c>
      <c r="M26">
        <f>INDEX('PP Values - Co|Twp|City|Vlg'!I:I, MATCH($B26,'PP Values - Co|Twp|City|Vlg'!$B:$B,0))</f>
        <v>0</v>
      </c>
      <c r="N26">
        <f>INDEX('PP Values - Co|Twp|City|Vlg'!J:J, MATCH($B26,'PP Values - Co|Twp|City|Vlg'!$B:$B,0))</f>
        <v>14950</v>
      </c>
      <c r="O26">
        <f>INDEX('PP Values - Co|Twp|City|Vlg'!K:K, MATCH($B26,'PP Values - Co|Twp|City|Vlg'!$B:$B,0))</f>
        <v>0</v>
      </c>
      <c r="P26">
        <f>INDEX('PP Values - Co|Twp|City|Vlg'!L:L, MATCH($B26,'PP Values - Co|Twp|City|Vlg'!$B:$B,0))</f>
        <v>1351850</v>
      </c>
      <c r="Q26">
        <f>INDEX('PP Values - Co|Twp|City|Vlg'!M:M, MATCH($B26,'PP Values - Co|Twp|City|Vlg'!$B:$B,0))</f>
        <v>0</v>
      </c>
      <c r="R26">
        <f>INDEX('PP Values - Co|Twp|City|Vlg'!N:N, MATCH($B26,'PP Values - Co|Twp|City|Vlg'!$B:$B,0))</f>
        <v>0</v>
      </c>
      <c r="S26">
        <f>INDEX('PP Values - Co|Twp|City|Vlg'!O:O, MATCH($B26,'PP Values - Co|Twp|City|Vlg'!$B:$B,0))</f>
        <v>591800</v>
      </c>
      <c r="T26">
        <f>INDEX('PP Values - Co|Twp|City|Vlg'!P:P, MATCH($B26,'PP Values - Co|Twp|City|Vlg'!$B:$B,0))</f>
        <v>584200</v>
      </c>
      <c r="U26">
        <f>INDEX('PP Values - Co|Twp|City|Vlg'!Q:Q, MATCH($B26,'PP Values - Co|Twp|City|Vlg'!$B:$B,0))</f>
        <v>0</v>
      </c>
      <c r="V26">
        <f>INDEX('PP Values - Co|Twp|City|Vlg'!R:R, MATCH($B26,'PP Values - Co|Twp|City|Vlg'!$B:$B,0))</f>
        <v>12775</v>
      </c>
      <c r="W26">
        <f>INDEX('PP Values - Co|Twp|City|Vlg'!S:S, MATCH($B26,'PP Values - Co|Twp|City|Vlg'!$B:$B,0))</f>
        <v>0</v>
      </c>
      <c r="X26">
        <f>INDEX('PP Values - Co|Twp|City|Vlg'!T:T, MATCH($B26,'PP Values - Co|Twp|City|Vlg'!$B:$B,0))</f>
        <v>1188775</v>
      </c>
      <c r="Y26">
        <f>INDEX('PP Values - Co|Twp|City|Vlg'!U:U, MATCH($B26,'PP Values - Co|Twp|City|Vlg'!$B:$B,0))</f>
        <v>0</v>
      </c>
      <c r="Z26">
        <f>INDEX('PP Values - Co|Twp|City|Vlg'!V:V, MATCH($B26,'PP Values - Co|Twp|City|Vlg'!$B:$B,0))</f>
        <v>0</v>
      </c>
      <c r="AA26">
        <f>INDEX('PP Values - Co|Twp|City|Vlg'!W:W, MATCH($B26,'PP Values - Co|Twp|City|Vlg'!$B:$B,0))</f>
        <v>585450</v>
      </c>
      <c r="AB26">
        <f>INDEX('PP Values - Co|Twp|City|Vlg'!X:X, MATCH($B26,'PP Values - Co|Twp|City|Vlg'!$B:$B,0))</f>
        <v>98050</v>
      </c>
      <c r="AC26">
        <f>INDEX('PP Values - Co|Twp|City|Vlg'!Y:Y, MATCH($B26,'PP Values - Co|Twp|City|Vlg'!$B:$B,0))</f>
        <v>0</v>
      </c>
      <c r="AD26">
        <f>INDEX('PP Values - Co|Twp|City|Vlg'!Z:Z, MATCH($B26,'PP Values - Co|Twp|City|Vlg'!$B:$B,0))</f>
        <v>11250</v>
      </c>
      <c r="AE26">
        <f>INDEX('PP Values - Co|Twp|City|Vlg'!AA:AA, MATCH($B26,'PP Values - Co|Twp|City|Vlg'!$B:$B,0))</f>
        <v>0</v>
      </c>
      <c r="AF26">
        <f>INDEX('PP Values - Co|Twp|City|Vlg'!AB:AB, MATCH($B26,'PP Values - Co|Twp|City|Vlg'!$B:$B,0))</f>
        <v>694750</v>
      </c>
      <c r="AG26">
        <f>INDEX('PP Values - Co|Twp|City|Vlg'!AC:AC, MATCH($B26,'PP Values - Co|Twp|City|Vlg'!$B:$B,0))</f>
        <v>0</v>
      </c>
      <c r="AH26">
        <f>INDEX('PP Values - Co|Twp|City|Vlg'!AD:AD, MATCH($B26,'PP Values - Co|Twp|City|Vlg'!$B:$B,0))</f>
        <v>0</v>
      </c>
      <c r="AI26">
        <f>INDEX('PP Values - Co|Twp|City|Vlg'!AE:AE, MATCH($B26,'PP Values - Co|Twp|City|Vlg'!$B:$B,0))</f>
        <v>729600</v>
      </c>
      <c r="AJ26">
        <f>INDEX('PP Values - Co|Twp|City|Vlg'!AF:AF, MATCH($B26,'PP Values - Co|Twp|City|Vlg'!$B:$B,0))</f>
        <v>13300</v>
      </c>
      <c r="AK26">
        <f>INDEX('PP Values - Co|Twp|City|Vlg'!AG:AG, MATCH($B26,'PP Values - Co|Twp|City|Vlg'!$B:$B,0))</f>
        <v>0</v>
      </c>
      <c r="AL26">
        <f>INDEX('PP Values - Co|Twp|City|Vlg'!AH:AH, MATCH($B26,'PP Values - Co|Twp|City|Vlg'!$B:$B,0))</f>
        <v>0</v>
      </c>
      <c r="AM26">
        <f>INDEX('PP Values - Co|Twp|City|Vlg'!AI:AI, MATCH($B26,'PP Values - Co|Twp|City|Vlg'!$B:$B,0))</f>
        <v>0</v>
      </c>
      <c r="AN26">
        <f>INDEX('PP Values - Co|Twp|City|Vlg'!AJ:AJ, MATCH($B26,'PP Values - Co|Twp|City|Vlg'!$B:$B,0))</f>
        <v>742900</v>
      </c>
      <c r="AO26">
        <f>INDEX('PP Values - Co|Twp|City|Vlg'!AK:AK, MATCH($B26,'PP Values - Co|Twp|City|Vlg'!$B:$B,0))</f>
        <v>0</v>
      </c>
      <c r="AP26">
        <f>INDEX('PP Values - Co|Twp|City|Vlg'!AL:AL, MATCH($B26,'PP Values - Co|Twp|City|Vlg'!$B:$B,0))</f>
        <v>608950</v>
      </c>
    </row>
    <row r="27" spans="1:42" x14ac:dyDescent="0.25">
      <c r="A27" s="164" t="s">
        <v>91</v>
      </c>
      <c r="B27" s="164" t="s">
        <v>187</v>
      </c>
      <c r="C27" s="164" t="s">
        <v>91</v>
      </c>
      <c r="D27" s="164" t="s">
        <v>187</v>
      </c>
      <c r="E27" s="164" t="s">
        <v>188</v>
      </c>
      <c r="F27" s="164" t="s">
        <v>101</v>
      </c>
      <c r="H27" s="164" t="s">
        <v>97</v>
      </c>
      <c r="I27" s="164" t="s">
        <v>97</v>
      </c>
      <c r="J27" s="164" t="s">
        <v>98</v>
      </c>
      <c r="K27">
        <f>INDEX('PP Values - Co|Twp|City|Vlg'!G:G, MATCH($B27,'PP Values - Co|Twp|City|Vlg'!$B:$B,0))</f>
        <v>820200</v>
      </c>
      <c r="L27">
        <f>INDEX('PP Values - Co|Twp|City|Vlg'!H:H, MATCH($B27,'PP Values - Co|Twp|City|Vlg'!$B:$B,0))</f>
        <v>8910800</v>
      </c>
      <c r="M27">
        <f>INDEX('PP Values - Co|Twp|City|Vlg'!I:I, MATCH($B27,'PP Values - Co|Twp|City|Vlg'!$B:$B,0))</f>
        <v>0</v>
      </c>
      <c r="N27">
        <f>INDEX('PP Values - Co|Twp|City|Vlg'!J:J, MATCH($B27,'PP Values - Co|Twp|City|Vlg'!$B:$B,0))</f>
        <v>194600</v>
      </c>
      <c r="O27">
        <f>INDEX('PP Values - Co|Twp|City|Vlg'!K:K, MATCH($B27,'PP Values - Co|Twp|City|Vlg'!$B:$B,0))</f>
        <v>0</v>
      </c>
      <c r="P27">
        <f>INDEX('PP Values - Co|Twp|City|Vlg'!L:L, MATCH($B27,'PP Values - Co|Twp|City|Vlg'!$B:$B,0))</f>
        <v>9925600</v>
      </c>
      <c r="Q27">
        <f>INDEX('PP Values - Co|Twp|City|Vlg'!M:M, MATCH($B27,'PP Values - Co|Twp|City|Vlg'!$B:$B,0))</f>
        <v>0</v>
      </c>
      <c r="R27">
        <f>INDEX('PP Values - Co|Twp|City|Vlg'!N:N, MATCH($B27,'PP Values - Co|Twp|City|Vlg'!$B:$B,0))</f>
        <v>0</v>
      </c>
      <c r="S27">
        <f>INDEX('PP Values - Co|Twp|City|Vlg'!O:O, MATCH($B27,'PP Values - Co|Twp|City|Vlg'!$B:$B,0))</f>
        <v>774000</v>
      </c>
      <c r="T27">
        <f>INDEX('PP Values - Co|Twp|City|Vlg'!P:P, MATCH($B27,'PP Values - Co|Twp|City|Vlg'!$B:$B,0))</f>
        <v>5096700</v>
      </c>
      <c r="U27">
        <f>INDEX('PP Values - Co|Twp|City|Vlg'!Q:Q, MATCH($B27,'PP Values - Co|Twp|City|Vlg'!$B:$B,0))</f>
        <v>0</v>
      </c>
      <c r="V27">
        <f>INDEX('PP Values - Co|Twp|City|Vlg'!R:R, MATCH($B27,'PP Values - Co|Twp|City|Vlg'!$B:$B,0))</f>
        <v>166150</v>
      </c>
      <c r="W27">
        <f>INDEX('PP Values - Co|Twp|City|Vlg'!S:S, MATCH($B27,'PP Values - Co|Twp|City|Vlg'!$B:$B,0))</f>
        <v>0</v>
      </c>
      <c r="X27">
        <f>INDEX('PP Values - Co|Twp|City|Vlg'!T:T, MATCH($B27,'PP Values - Co|Twp|City|Vlg'!$B:$B,0))</f>
        <v>6036850</v>
      </c>
      <c r="Y27">
        <f>INDEX('PP Values - Co|Twp|City|Vlg'!U:U, MATCH($B27,'PP Values - Co|Twp|City|Vlg'!$B:$B,0))</f>
        <v>0</v>
      </c>
      <c r="Z27">
        <f>INDEX('PP Values - Co|Twp|City|Vlg'!V:V, MATCH($B27,'PP Values - Co|Twp|City|Vlg'!$B:$B,0))</f>
        <v>0</v>
      </c>
      <c r="AA27">
        <f>INDEX('PP Values - Co|Twp|City|Vlg'!W:W, MATCH($B27,'PP Values - Co|Twp|City|Vlg'!$B:$B,0))</f>
        <v>643500</v>
      </c>
      <c r="AB27">
        <f>INDEX('PP Values - Co|Twp|City|Vlg'!X:X, MATCH($B27,'PP Values - Co|Twp|City|Vlg'!$B:$B,0))</f>
        <v>4056700</v>
      </c>
      <c r="AC27">
        <f>INDEX('PP Values - Co|Twp|City|Vlg'!Y:Y, MATCH($B27,'PP Values - Co|Twp|City|Vlg'!$B:$B,0))</f>
        <v>0</v>
      </c>
      <c r="AD27">
        <f>INDEX('PP Values - Co|Twp|City|Vlg'!Z:Z, MATCH($B27,'PP Values - Co|Twp|City|Vlg'!$B:$B,0))</f>
        <v>159700</v>
      </c>
      <c r="AE27">
        <f>INDEX('PP Values - Co|Twp|City|Vlg'!AA:AA, MATCH($B27,'PP Values - Co|Twp|City|Vlg'!$B:$B,0))</f>
        <v>0</v>
      </c>
      <c r="AF27">
        <f>INDEX('PP Values - Co|Twp|City|Vlg'!AB:AB, MATCH($B27,'PP Values - Co|Twp|City|Vlg'!$B:$B,0))</f>
        <v>4859900</v>
      </c>
      <c r="AG27">
        <f>INDEX('PP Values - Co|Twp|City|Vlg'!AC:AC, MATCH($B27,'PP Values - Co|Twp|City|Vlg'!$B:$B,0))</f>
        <v>0</v>
      </c>
      <c r="AH27">
        <f>INDEX('PP Values - Co|Twp|City|Vlg'!AD:AD, MATCH($B27,'PP Values - Co|Twp|City|Vlg'!$B:$B,0))</f>
        <v>0</v>
      </c>
      <c r="AI27">
        <f>INDEX('PP Values - Co|Twp|City|Vlg'!AE:AE, MATCH($B27,'PP Values - Co|Twp|City|Vlg'!$B:$B,0))</f>
        <v>504900</v>
      </c>
      <c r="AJ27">
        <f>INDEX('PP Values - Co|Twp|City|Vlg'!AF:AF, MATCH($B27,'PP Values - Co|Twp|City|Vlg'!$B:$B,0))</f>
        <v>40000</v>
      </c>
      <c r="AK27">
        <f>INDEX('PP Values - Co|Twp|City|Vlg'!AG:AG, MATCH($B27,'PP Values - Co|Twp|City|Vlg'!$B:$B,0))</f>
        <v>0</v>
      </c>
      <c r="AL27">
        <f>INDEX('PP Values - Co|Twp|City|Vlg'!AH:AH, MATCH($B27,'PP Values - Co|Twp|City|Vlg'!$B:$B,0))</f>
        <v>0</v>
      </c>
      <c r="AM27">
        <f>INDEX('PP Values - Co|Twp|City|Vlg'!AI:AI, MATCH($B27,'PP Values - Co|Twp|City|Vlg'!$B:$B,0))</f>
        <v>0</v>
      </c>
      <c r="AN27">
        <f>INDEX('PP Values - Co|Twp|City|Vlg'!AJ:AJ, MATCH($B27,'PP Values - Co|Twp|City|Vlg'!$B:$B,0))</f>
        <v>544900</v>
      </c>
      <c r="AO27">
        <f>INDEX('PP Values - Co|Twp|City|Vlg'!AK:AK, MATCH($B27,'PP Values - Co|Twp|City|Vlg'!$B:$B,0))</f>
        <v>0</v>
      </c>
      <c r="AP27">
        <f>INDEX('PP Values - Co|Twp|City|Vlg'!AL:AL, MATCH($B27,'PP Values - Co|Twp|City|Vlg'!$B:$B,0))</f>
        <v>9380700</v>
      </c>
    </row>
    <row r="28" spans="1:42" x14ac:dyDescent="0.25">
      <c r="A28" s="164" t="s">
        <v>91</v>
      </c>
      <c r="B28" s="164" t="s">
        <v>191</v>
      </c>
      <c r="C28" s="164" t="s">
        <v>91</v>
      </c>
      <c r="D28" s="164" t="s">
        <v>191</v>
      </c>
      <c r="E28" s="164" t="s">
        <v>192</v>
      </c>
      <c r="F28" s="164" t="s">
        <v>101</v>
      </c>
      <c r="H28" s="164" t="s">
        <v>97</v>
      </c>
      <c r="I28" s="164" t="s">
        <v>97</v>
      </c>
      <c r="J28" s="164" t="s">
        <v>98</v>
      </c>
      <c r="K28">
        <f>INDEX('PP Values - Co|Twp|City|Vlg'!G:G, MATCH($B28,'PP Values - Co|Twp|City|Vlg'!$B:$B,0))</f>
        <v>891800</v>
      </c>
      <c r="L28">
        <f>INDEX('PP Values - Co|Twp|City|Vlg'!H:H, MATCH($B28,'PP Values - Co|Twp|City|Vlg'!$B:$B,0))</f>
        <v>155100</v>
      </c>
      <c r="M28">
        <f>INDEX('PP Values - Co|Twp|City|Vlg'!I:I, MATCH($B28,'PP Values - Co|Twp|City|Vlg'!$B:$B,0))</f>
        <v>0</v>
      </c>
      <c r="N28">
        <f>INDEX('PP Values - Co|Twp|City|Vlg'!J:J, MATCH($B28,'PP Values - Co|Twp|City|Vlg'!$B:$B,0))</f>
        <v>101400</v>
      </c>
      <c r="O28">
        <f>INDEX('PP Values - Co|Twp|City|Vlg'!K:K, MATCH($B28,'PP Values - Co|Twp|City|Vlg'!$B:$B,0))</f>
        <v>0</v>
      </c>
      <c r="P28">
        <f>INDEX('PP Values - Co|Twp|City|Vlg'!L:L, MATCH($B28,'PP Values - Co|Twp|City|Vlg'!$B:$B,0))</f>
        <v>1148300</v>
      </c>
      <c r="Q28">
        <f>INDEX('PP Values - Co|Twp|City|Vlg'!M:M, MATCH($B28,'PP Values - Co|Twp|City|Vlg'!$B:$B,0))</f>
        <v>0</v>
      </c>
      <c r="R28">
        <f>INDEX('PP Values - Co|Twp|City|Vlg'!N:N, MATCH($B28,'PP Values - Co|Twp|City|Vlg'!$B:$B,0))</f>
        <v>0</v>
      </c>
      <c r="S28">
        <f>INDEX('PP Values - Co|Twp|City|Vlg'!O:O, MATCH($B28,'PP Values - Co|Twp|City|Vlg'!$B:$B,0))</f>
        <v>871600</v>
      </c>
      <c r="T28">
        <f>INDEX('PP Values - Co|Twp|City|Vlg'!P:P, MATCH($B28,'PP Values - Co|Twp|City|Vlg'!$B:$B,0))</f>
        <v>155100</v>
      </c>
      <c r="U28">
        <f>INDEX('PP Values - Co|Twp|City|Vlg'!Q:Q, MATCH($B28,'PP Values - Co|Twp|City|Vlg'!$B:$B,0))</f>
        <v>0</v>
      </c>
      <c r="V28">
        <f>INDEX('PP Values - Co|Twp|City|Vlg'!R:R, MATCH($B28,'PP Values - Co|Twp|City|Vlg'!$B:$B,0))</f>
        <v>113450</v>
      </c>
      <c r="W28">
        <f>INDEX('PP Values - Co|Twp|City|Vlg'!S:S, MATCH($B28,'PP Values - Co|Twp|City|Vlg'!$B:$B,0))</f>
        <v>0</v>
      </c>
      <c r="X28">
        <f>INDEX('PP Values - Co|Twp|City|Vlg'!T:T, MATCH($B28,'PP Values - Co|Twp|City|Vlg'!$B:$B,0))</f>
        <v>1140150</v>
      </c>
      <c r="Y28">
        <f>INDEX('PP Values - Co|Twp|City|Vlg'!U:U, MATCH($B28,'PP Values - Co|Twp|City|Vlg'!$B:$B,0))</f>
        <v>0</v>
      </c>
      <c r="Z28">
        <f>INDEX('PP Values - Co|Twp|City|Vlg'!V:V, MATCH($B28,'PP Values - Co|Twp|City|Vlg'!$B:$B,0))</f>
        <v>0</v>
      </c>
      <c r="AA28">
        <f>INDEX('PP Values - Co|Twp|City|Vlg'!W:W, MATCH($B28,'PP Values - Co|Twp|City|Vlg'!$B:$B,0))</f>
        <v>806700</v>
      </c>
      <c r="AB28">
        <f>INDEX('PP Values - Co|Twp|City|Vlg'!X:X, MATCH($B28,'PP Values - Co|Twp|City|Vlg'!$B:$B,0))</f>
        <v>155100</v>
      </c>
      <c r="AC28">
        <f>INDEX('PP Values - Co|Twp|City|Vlg'!Y:Y, MATCH($B28,'PP Values - Co|Twp|City|Vlg'!$B:$B,0))</f>
        <v>0</v>
      </c>
      <c r="AD28">
        <f>INDEX('PP Values - Co|Twp|City|Vlg'!Z:Z, MATCH($B28,'PP Values - Co|Twp|City|Vlg'!$B:$B,0))</f>
        <v>105900</v>
      </c>
      <c r="AE28">
        <f>INDEX('PP Values - Co|Twp|City|Vlg'!AA:AA, MATCH($B28,'PP Values - Co|Twp|City|Vlg'!$B:$B,0))</f>
        <v>0</v>
      </c>
      <c r="AF28">
        <f>INDEX('PP Values - Co|Twp|City|Vlg'!AB:AB, MATCH($B28,'PP Values - Co|Twp|City|Vlg'!$B:$B,0))</f>
        <v>1067700</v>
      </c>
      <c r="AG28">
        <f>INDEX('PP Values - Co|Twp|City|Vlg'!AC:AC, MATCH($B28,'PP Values - Co|Twp|City|Vlg'!$B:$B,0))</f>
        <v>0</v>
      </c>
      <c r="AH28">
        <f>INDEX('PP Values - Co|Twp|City|Vlg'!AD:AD, MATCH($B28,'PP Values - Co|Twp|City|Vlg'!$B:$B,0))</f>
        <v>0</v>
      </c>
      <c r="AI28">
        <f>INDEX('PP Values - Co|Twp|City|Vlg'!AE:AE, MATCH($B28,'PP Values - Co|Twp|City|Vlg'!$B:$B,0))</f>
        <v>1129000</v>
      </c>
      <c r="AJ28">
        <f>INDEX('PP Values - Co|Twp|City|Vlg'!AF:AF, MATCH($B28,'PP Values - Co|Twp|City|Vlg'!$B:$B,0))</f>
        <v>297000</v>
      </c>
      <c r="AK28">
        <f>INDEX('PP Values - Co|Twp|City|Vlg'!AG:AG, MATCH($B28,'PP Values - Co|Twp|City|Vlg'!$B:$B,0))</f>
        <v>0</v>
      </c>
      <c r="AL28">
        <f>INDEX('PP Values - Co|Twp|City|Vlg'!AH:AH, MATCH($B28,'PP Values - Co|Twp|City|Vlg'!$B:$B,0))</f>
        <v>0</v>
      </c>
      <c r="AM28">
        <f>INDEX('PP Values - Co|Twp|City|Vlg'!AI:AI, MATCH($B28,'PP Values - Co|Twp|City|Vlg'!$B:$B,0))</f>
        <v>0</v>
      </c>
      <c r="AN28">
        <f>INDEX('PP Values - Co|Twp|City|Vlg'!AJ:AJ, MATCH($B28,'PP Values - Co|Twp|City|Vlg'!$B:$B,0))</f>
        <v>1426000</v>
      </c>
      <c r="AO28">
        <f>INDEX('PP Values - Co|Twp|City|Vlg'!AK:AK, MATCH($B28,'PP Values - Co|Twp|City|Vlg'!$B:$B,0))</f>
        <v>0</v>
      </c>
      <c r="AP28">
        <f>INDEX('PP Values - Co|Twp|City|Vlg'!AL:AL, MATCH($B28,'PP Values - Co|Twp|City|Vlg'!$B:$B,0))</f>
        <v>-277700</v>
      </c>
    </row>
    <row r="29" spans="1:42" x14ac:dyDescent="0.25">
      <c r="A29" s="164" t="s">
        <v>91</v>
      </c>
      <c r="B29" s="164" t="s">
        <v>195</v>
      </c>
      <c r="C29" s="164" t="s">
        <v>91</v>
      </c>
      <c r="D29" s="164" t="s">
        <v>195</v>
      </c>
      <c r="E29" s="164" t="s">
        <v>196</v>
      </c>
      <c r="F29" s="164" t="s">
        <v>101</v>
      </c>
      <c r="H29" s="164" t="s">
        <v>97</v>
      </c>
      <c r="I29" s="164" t="s">
        <v>97</v>
      </c>
      <c r="J29" s="164" t="s">
        <v>98</v>
      </c>
      <c r="K29">
        <f>INDEX('PP Values - Co|Twp|City|Vlg'!G:G, MATCH($B29,'PP Values - Co|Twp|City|Vlg'!$B:$B,0))</f>
        <v>10646000</v>
      </c>
      <c r="L29">
        <f>INDEX('PP Values - Co|Twp|City|Vlg'!H:H, MATCH($B29,'PP Values - Co|Twp|City|Vlg'!$B:$B,0))</f>
        <v>94233800</v>
      </c>
      <c r="M29">
        <f>INDEX('PP Values - Co|Twp|City|Vlg'!I:I, MATCH($B29,'PP Values - Co|Twp|City|Vlg'!$B:$B,0))</f>
        <v>0</v>
      </c>
      <c r="N29">
        <f>INDEX('PP Values - Co|Twp|City|Vlg'!J:J, MATCH($B29,'PP Values - Co|Twp|City|Vlg'!$B:$B,0))</f>
        <v>2959800</v>
      </c>
      <c r="O29">
        <f>INDEX('PP Values - Co|Twp|City|Vlg'!K:K, MATCH($B29,'PP Values - Co|Twp|City|Vlg'!$B:$B,0))</f>
        <v>0</v>
      </c>
      <c r="P29">
        <f>INDEX('PP Values - Co|Twp|City|Vlg'!L:L, MATCH($B29,'PP Values - Co|Twp|City|Vlg'!$B:$B,0))</f>
        <v>107839600</v>
      </c>
      <c r="Q29">
        <f>INDEX('PP Values - Co|Twp|City|Vlg'!M:M, MATCH($B29,'PP Values - Co|Twp|City|Vlg'!$B:$B,0))</f>
        <v>0</v>
      </c>
      <c r="R29">
        <f>INDEX('PP Values - Co|Twp|City|Vlg'!N:N, MATCH($B29,'PP Values - Co|Twp|City|Vlg'!$B:$B,0))</f>
        <v>0</v>
      </c>
      <c r="S29">
        <f>INDEX('PP Values - Co|Twp|City|Vlg'!O:O, MATCH($B29,'PP Values - Co|Twp|City|Vlg'!$B:$B,0))</f>
        <v>9306400</v>
      </c>
      <c r="T29">
        <f>INDEX('PP Values - Co|Twp|City|Vlg'!P:P, MATCH($B29,'PP Values - Co|Twp|City|Vlg'!$B:$B,0))</f>
        <v>83451800</v>
      </c>
      <c r="U29">
        <f>INDEX('PP Values - Co|Twp|City|Vlg'!Q:Q, MATCH($B29,'PP Values - Co|Twp|City|Vlg'!$B:$B,0))</f>
        <v>0</v>
      </c>
      <c r="V29">
        <f>INDEX('PP Values - Co|Twp|City|Vlg'!R:R, MATCH($B29,'PP Values - Co|Twp|City|Vlg'!$B:$B,0))</f>
        <v>2901650</v>
      </c>
      <c r="W29">
        <f>INDEX('PP Values - Co|Twp|City|Vlg'!S:S, MATCH($B29,'PP Values - Co|Twp|City|Vlg'!$B:$B,0))</f>
        <v>0</v>
      </c>
      <c r="X29">
        <f>INDEX('PP Values - Co|Twp|City|Vlg'!T:T, MATCH($B29,'PP Values - Co|Twp|City|Vlg'!$B:$B,0))</f>
        <v>95659850</v>
      </c>
      <c r="Y29">
        <f>INDEX('PP Values - Co|Twp|City|Vlg'!U:U, MATCH($B29,'PP Values - Co|Twp|City|Vlg'!$B:$B,0))</f>
        <v>0</v>
      </c>
      <c r="Z29">
        <f>INDEX('PP Values - Co|Twp|City|Vlg'!V:V, MATCH($B29,'PP Values - Co|Twp|City|Vlg'!$B:$B,0))</f>
        <v>0</v>
      </c>
      <c r="AA29">
        <f>INDEX('PP Values - Co|Twp|City|Vlg'!W:W, MATCH($B29,'PP Values - Co|Twp|City|Vlg'!$B:$B,0))</f>
        <v>7419800</v>
      </c>
      <c r="AB29">
        <f>INDEX('PP Values - Co|Twp|City|Vlg'!X:X, MATCH($B29,'PP Values - Co|Twp|City|Vlg'!$B:$B,0))</f>
        <v>79043200</v>
      </c>
      <c r="AC29">
        <f>INDEX('PP Values - Co|Twp|City|Vlg'!Y:Y, MATCH($B29,'PP Values - Co|Twp|City|Vlg'!$B:$B,0))</f>
        <v>0</v>
      </c>
      <c r="AD29">
        <f>INDEX('PP Values - Co|Twp|City|Vlg'!Z:Z, MATCH($B29,'PP Values - Co|Twp|City|Vlg'!$B:$B,0))</f>
        <v>3742200</v>
      </c>
      <c r="AE29">
        <f>INDEX('PP Values - Co|Twp|City|Vlg'!AA:AA, MATCH($B29,'PP Values - Co|Twp|City|Vlg'!$B:$B,0))</f>
        <v>0</v>
      </c>
      <c r="AF29">
        <f>INDEX('PP Values - Co|Twp|City|Vlg'!AB:AB, MATCH($B29,'PP Values - Co|Twp|City|Vlg'!$B:$B,0))</f>
        <v>90205200</v>
      </c>
      <c r="AG29">
        <f>INDEX('PP Values - Co|Twp|City|Vlg'!AC:AC, MATCH($B29,'PP Values - Co|Twp|City|Vlg'!$B:$B,0))</f>
        <v>0</v>
      </c>
      <c r="AH29">
        <f>INDEX('PP Values - Co|Twp|City|Vlg'!AD:AD, MATCH($B29,'PP Values - Co|Twp|City|Vlg'!$B:$B,0))</f>
        <v>0</v>
      </c>
      <c r="AI29">
        <f>INDEX('PP Values - Co|Twp|City|Vlg'!AE:AE, MATCH($B29,'PP Values - Co|Twp|City|Vlg'!$B:$B,0))</f>
        <v>6448600</v>
      </c>
      <c r="AJ29">
        <f>INDEX('PP Values - Co|Twp|City|Vlg'!AF:AF, MATCH($B29,'PP Values - Co|Twp|City|Vlg'!$B:$B,0))</f>
        <v>6341100</v>
      </c>
      <c r="AK29">
        <f>INDEX('PP Values - Co|Twp|City|Vlg'!AG:AG, MATCH($B29,'PP Values - Co|Twp|City|Vlg'!$B:$B,0))</f>
        <v>0</v>
      </c>
      <c r="AL29">
        <f>INDEX('PP Values - Co|Twp|City|Vlg'!AH:AH, MATCH($B29,'PP Values - Co|Twp|City|Vlg'!$B:$B,0))</f>
        <v>0</v>
      </c>
      <c r="AM29">
        <f>INDEX('PP Values - Co|Twp|City|Vlg'!AI:AI, MATCH($B29,'PP Values - Co|Twp|City|Vlg'!$B:$B,0))</f>
        <v>0</v>
      </c>
      <c r="AN29">
        <f>INDEX('PP Values - Co|Twp|City|Vlg'!AJ:AJ, MATCH($B29,'PP Values - Co|Twp|City|Vlg'!$B:$B,0))</f>
        <v>12789700</v>
      </c>
      <c r="AO29">
        <f>INDEX('PP Values - Co|Twp|City|Vlg'!AK:AK, MATCH($B29,'PP Values - Co|Twp|City|Vlg'!$B:$B,0))</f>
        <v>0</v>
      </c>
      <c r="AP29">
        <f>INDEX('PP Values - Co|Twp|City|Vlg'!AL:AL, MATCH($B29,'PP Values - Co|Twp|City|Vlg'!$B:$B,0))</f>
        <v>95049900</v>
      </c>
    </row>
    <row r="30" spans="1:42" x14ac:dyDescent="0.25">
      <c r="A30" s="164" t="s">
        <v>91</v>
      </c>
      <c r="B30" s="164" t="s">
        <v>199</v>
      </c>
      <c r="C30" s="164" t="s">
        <v>91</v>
      </c>
      <c r="D30" s="164" t="s">
        <v>199</v>
      </c>
      <c r="E30" s="164" t="s">
        <v>200</v>
      </c>
      <c r="F30" s="164" t="s">
        <v>101</v>
      </c>
      <c r="H30" s="164" t="s">
        <v>97</v>
      </c>
      <c r="I30" s="164" t="s">
        <v>97</v>
      </c>
      <c r="J30" s="164" t="s">
        <v>98</v>
      </c>
      <c r="K30">
        <f>INDEX('PP Values - Co|Twp|City|Vlg'!G:G, MATCH($B30,'PP Values - Co|Twp|City|Vlg'!$B:$B,0))</f>
        <v>4915300</v>
      </c>
      <c r="L30">
        <f>INDEX('PP Values - Co|Twp|City|Vlg'!H:H, MATCH($B30,'PP Values - Co|Twp|City|Vlg'!$B:$B,0))</f>
        <v>1006500</v>
      </c>
      <c r="M30">
        <f>INDEX('PP Values - Co|Twp|City|Vlg'!I:I, MATCH($B30,'PP Values - Co|Twp|City|Vlg'!$B:$B,0))</f>
        <v>0</v>
      </c>
      <c r="N30">
        <f>INDEX('PP Values - Co|Twp|City|Vlg'!J:J, MATCH($B30,'PP Values - Co|Twp|City|Vlg'!$B:$B,0))</f>
        <v>1003850</v>
      </c>
      <c r="O30">
        <f>INDEX('PP Values - Co|Twp|City|Vlg'!K:K, MATCH($B30,'PP Values - Co|Twp|City|Vlg'!$B:$B,0))</f>
        <v>0</v>
      </c>
      <c r="P30">
        <f>INDEX('PP Values - Co|Twp|City|Vlg'!L:L, MATCH($B30,'PP Values - Co|Twp|City|Vlg'!$B:$B,0))</f>
        <v>6925650</v>
      </c>
      <c r="Q30">
        <f>INDEX('PP Values - Co|Twp|City|Vlg'!M:M, MATCH($B30,'PP Values - Co|Twp|City|Vlg'!$B:$B,0))</f>
        <v>0</v>
      </c>
      <c r="R30">
        <f>INDEX('PP Values - Co|Twp|City|Vlg'!N:N, MATCH($B30,'PP Values - Co|Twp|City|Vlg'!$B:$B,0))</f>
        <v>0</v>
      </c>
      <c r="S30">
        <f>INDEX('PP Values - Co|Twp|City|Vlg'!O:O, MATCH($B30,'PP Values - Co|Twp|City|Vlg'!$B:$B,0))</f>
        <v>4111900</v>
      </c>
      <c r="T30">
        <f>INDEX('PP Values - Co|Twp|City|Vlg'!P:P, MATCH($B30,'PP Values - Co|Twp|City|Vlg'!$B:$B,0))</f>
        <v>994300</v>
      </c>
      <c r="U30">
        <f>INDEX('PP Values - Co|Twp|City|Vlg'!Q:Q, MATCH($B30,'PP Values - Co|Twp|City|Vlg'!$B:$B,0))</f>
        <v>0</v>
      </c>
      <c r="V30">
        <f>INDEX('PP Values - Co|Twp|City|Vlg'!R:R, MATCH($B30,'PP Values - Co|Twp|City|Vlg'!$B:$B,0))</f>
        <v>864250</v>
      </c>
      <c r="W30">
        <f>INDEX('PP Values - Co|Twp|City|Vlg'!S:S, MATCH($B30,'PP Values - Co|Twp|City|Vlg'!$B:$B,0))</f>
        <v>0</v>
      </c>
      <c r="X30">
        <f>INDEX('PP Values - Co|Twp|City|Vlg'!T:T, MATCH($B30,'PP Values - Co|Twp|City|Vlg'!$B:$B,0))</f>
        <v>5970450</v>
      </c>
      <c r="Y30">
        <f>INDEX('PP Values - Co|Twp|City|Vlg'!U:U, MATCH($B30,'PP Values - Co|Twp|City|Vlg'!$B:$B,0))</f>
        <v>0</v>
      </c>
      <c r="Z30">
        <f>INDEX('PP Values - Co|Twp|City|Vlg'!V:V, MATCH($B30,'PP Values - Co|Twp|City|Vlg'!$B:$B,0))</f>
        <v>0</v>
      </c>
      <c r="AA30">
        <f>INDEX('PP Values - Co|Twp|City|Vlg'!W:W, MATCH($B30,'PP Values - Co|Twp|City|Vlg'!$B:$B,0))</f>
        <v>4140400</v>
      </c>
      <c r="AB30">
        <f>INDEX('PP Values - Co|Twp|City|Vlg'!X:X, MATCH($B30,'PP Values - Co|Twp|City|Vlg'!$B:$B,0))</f>
        <v>856400</v>
      </c>
      <c r="AC30">
        <f>INDEX('PP Values - Co|Twp|City|Vlg'!Y:Y, MATCH($B30,'PP Values - Co|Twp|City|Vlg'!$B:$B,0))</f>
        <v>0</v>
      </c>
      <c r="AD30">
        <f>INDEX('PP Values - Co|Twp|City|Vlg'!Z:Z, MATCH($B30,'PP Values - Co|Twp|City|Vlg'!$B:$B,0))</f>
        <v>496650</v>
      </c>
      <c r="AE30">
        <f>INDEX('PP Values - Co|Twp|City|Vlg'!AA:AA, MATCH($B30,'PP Values - Co|Twp|City|Vlg'!$B:$B,0))</f>
        <v>0</v>
      </c>
      <c r="AF30">
        <f>INDEX('PP Values - Co|Twp|City|Vlg'!AB:AB, MATCH($B30,'PP Values - Co|Twp|City|Vlg'!$B:$B,0))</f>
        <v>5493450</v>
      </c>
      <c r="AG30">
        <f>INDEX('PP Values - Co|Twp|City|Vlg'!AC:AC, MATCH($B30,'PP Values - Co|Twp|City|Vlg'!$B:$B,0))</f>
        <v>0</v>
      </c>
      <c r="AH30">
        <f>INDEX('PP Values - Co|Twp|City|Vlg'!AD:AD, MATCH($B30,'PP Values - Co|Twp|City|Vlg'!$B:$B,0))</f>
        <v>0</v>
      </c>
      <c r="AI30">
        <f>INDEX('PP Values - Co|Twp|City|Vlg'!AE:AE, MATCH($B30,'PP Values - Co|Twp|City|Vlg'!$B:$B,0))</f>
        <v>3278900</v>
      </c>
      <c r="AJ30">
        <f>INDEX('PP Values - Co|Twp|City|Vlg'!AF:AF, MATCH($B30,'PP Values - Co|Twp|City|Vlg'!$B:$B,0))</f>
        <v>448500</v>
      </c>
      <c r="AK30">
        <f>INDEX('PP Values - Co|Twp|City|Vlg'!AG:AG, MATCH($B30,'PP Values - Co|Twp|City|Vlg'!$B:$B,0))</f>
        <v>0</v>
      </c>
      <c r="AL30">
        <f>INDEX('PP Values - Co|Twp|City|Vlg'!AH:AH, MATCH($B30,'PP Values - Co|Twp|City|Vlg'!$B:$B,0))</f>
        <v>0</v>
      </c>
      <c r="AM30">
        <f>INDEX('PP Values - Co|Twp|City|Vlg'!AI:AI, MATCH($B30,'PP Values - Co|Twp|City|Vlg'!$B:$B,0))</f>
        <v>0</v>
      </c>
      <c r="AN30">
        <f>INDEX('PP Values - Co|Twp|City|Vlg'!AJ:AJ, MATCH($B30,'PP Values - Co|Twp|City|Vlg'!$B:$B,0))</f>
        <v>3727400</v>
      </c>
      <c r="AO30">
        <f>INDEX('PP Values - Co|Twp|City|Vlg'!AK:AK, MATCH($B30,'PP Values - Co|Twp|City|Vlg'!$B:$B,0))</f>
        <v>0</v>
      </c>
      <c r="AP30">
        <f>INDEX('PP Values - Co|Twp|City|Vlg'!AL:AL, MATCH($B30,'PP Values - Co|Twp|City|Vlg'!$B:$B,0))</f>
        <v>3198250</v>
      </c>
    </row>
    <row r="31" spans="1:42" x14ac:dyDescent="0.25">
      <c r="A31" s="164" t="s">
        <v>91</v>
      </c>
      <c r="B31" s="164" t="s">
        <v>203</v>
      </c>
      <c r="C31" s="164" t="s">
        <v>91</v>
      </c>
      <c r="D31" s="164" t="s">
        <v>203</v>
      </c>
      <c r="E31" s="164" t="s">
        <v>204</v>
      </c>
      <c r="F31" s="164" t="s">
        <v>101</v>
      </c>
      <c r="H31" s="164" t="s">
        <v>97</v>
      </c>
      <c r="I31" s="164" t="s">
        <v>97</v>
      </c>
      <c r="J31" s="164" t="s">
        <v>98</v>
      </c>
      <c r="K31">
        <f>INDEX('PP Values - Co|Twp|City|Vlg'!G:G, MATCH($B31,'PP Values - Co|Twp|City|Vlg'!$B:$B,0))</f>
        <v>305100</v>
      </c>
      <c r="L31">
        <f>INDEX('PP Values - Co|Twp|City|Vlg'!H:H, MATCH($B31,'PP Values - Co|Twp|City|Vlg'!$B:$B,0))</f>
        <v>317500</v>
      </c>
      <c r="M31">
        <f>INDEX('PP Values - Co|Twp|City|Vlg'!I:I, MATCH($B31,'PP Values - Co|Twp|City|Vlg'!$B:$B,0))</f>
        <v>0</v>
      </c>
      <c r="N31">
        <f>INDEX('PP Values - Co|Twp|City|Vlg'!J:J, MATCH($B31,'PP Values - Co|Twp|City|Vlg'!$B:$B,0))</f>
        <v>0</v>
      </c>
      <c r="O31">
        <f>INDEX('PP Values - Co|Twp|City|Vlg'!K:K, MATCH($B31,'PP Values - Co|Twp|City|Vlg'!$B:$B,0))</f>
        <v>0</v>
      </c>
      <c r="P31">
        <f>INDEX('PP Values - Co|Twp|City|Vlg'!L:L, MATCH($B31,'PP Values - Co|Twp|City|Vlg'!$B:$B,0))</f>
        <v>622600</v>
      </c>
      <c r="Q31">
        <f>INDEX('PP Values - Co|Twp|City|Vlg'!M:M, MATCH($B31,'PP Values - Co|Twp|City|Vlg'!$B:$B,0))</f>
        <v>0</v>
      </c>
      <c r="R31">
        <f>INDEX('PP Values - Co|Twp|City|Vlg'!N:N, MATCH($B31,'PP Values - Co|Twp|City|Vlg'!$B:$B,0))</f>
        <v>0</v>
      </c>
      <c r="S31">
        <f>INDEX('PP Values - Co|Twp|City|Vlg'!O:O, MATCH($B31,'PP Values - Co|Twp|City|Vlg'!$B:$B,0))</f>
        <v>358000</v>
      </c>
      <c r="T31">
        <f>INDEX('PP Values - Co|Twp|City|Vlg'!P:P, MATCH($B31,'PP Values - Co|Twp|City|Vlg'!$B:$B,0))</f>
        <v>357000</v>
      </c>
      <c r="U31">
        <f>INDEX('PP Values - Co|Twp|City|Vlg'!Q:Q, MATCH($B31,'PP Values - Co|Twp|City|Vlg'!$B:$B,0))</f>
        <v>0</v>
      </c>
      <c r="V31">
        <f>INDEX('PP Values - Co|Twp|City|Vlg'!R:R, MATCH($B31,'PP Values - Co|Twp|City|Vlg'!$B:$B,0))</f>
        <v>0</v>
      </c>
      <c r="W31">
        <f>INDEX('PP Values - Co|Twp|City|Vlg'!S:S, MATCH($B31,'PP Values - Co|Twp|City|Vlg'!$B:$B,0))</f>
        <v>0</v>
      </c>
      <c r="X31">
        <f>INDEX('PP Values - Co|Twp|City|Vlg'!T:T, MATCH($B31,'PP Values - Co|Twp|City|Vlg'!$B:$B,0))</f>
        <v>715000</v>
      </c>
      <c r="Y31">
        <f>INDEX('PP Values - Co|Twp|City|Vlg'!U:U, MATCH($B31,'PP Values - Co|Twp|City|Vlg'!$B:$B,0))</f>
        <v>0</v>
      </c>
      <c r="Z31">
        <f>INDEX('PP Values - Co|Twp|City|Vlg'!V:V, MATCH($B31,'PP Values - Co|Twp|City|Vlg'!$B:$B,0))</f>
        <v>0</v>
      </c>
      <c r="AA31">
        <f>INDEX('PP Values - Co|Twp|City|Vlg'!W:W, MATCH($B31,'PP Values - Co|Twp|City|Vlg'!$B:$B,0))</f>
        <v>270700</v>
      </c>
      <c r="AB31">
        <f>INDEX('PP Values - Co|Twp|City|Vlg'!X:X, MATCH($B31,'PP Values - Co|Twp|City|Vlg'!$B:$B,0))</f>
        <v>238000</v>
      </c>
      <c r="AC31">
        <f>INDEX('PP Values - Co|Twp|City|Vlg'!Y:Y, MATCH($B31,'PP Values - Co|Twp|City|Vlg'!$B:$B,0))</f>
        <v>0</v>
      </c>
      <c r="AD31">
        <f>INDEX('PP Values - Co|Twp|City|Vlg'!Z:Z, MATCH($B31,'PP Values - Co|Twp|City|Vlg'!$B:$B,0))</f>
        <v>0</v>
      </c>
      <c r="AE31">
        <f>INDEX('PP Values - Co|Twp|City|Vlg'!AA:AA, MATCH($B31,'PP Values - Co|Twp|City|Vlg'!$B:$B,0))</f>
        <v>0</v>
      </c>
      <c r="AF31">
        <f>INDEX('PP Values - Co|Twp|City|Vlg'!AB:AB, MATCH($B31,'PP Values - Co|Twp|City|Vlg'!$B:$B,0))</f>
        <v>508700</v>
      </c>
      <c r="AG31">
        <f>INDEX('PP Values - Co|Twp|City|Vlg'!AC:AC, MATCH($B31,'PP Values - Co|Twp|City|Vlg'!$B:$B,0))</f>
        <v>0</v>
      </c>
      <c r="AH31">
        <f>INDEX('PP Values - Co|Twp|City|Vlg'!AD:AD, MATCH($B31,'PP Values - Co|Twp|City|Vlg'!$B:$B,0))</f>
        <v>0</v>
      </c>
      <c r="AI31">
        <f>INDEX('PP Values - Co|Twp|City|Vlg'!AE:AE, MATCH($B31,'PP Values - Co|Twp|City|Vlg'!$B:$B,0))</f>
        <v>135100</v>
      </c>
      <c r="AJ31">
        <f>INDEX('PP Values - Co|Twp|City|Vlg'!AF:AF, MATCH($B31,'PP Values - Co|Twp|City|Vlg'!$B:$B,0))</f>
        <v>0</v>
      </c>
      <c r="AK31">
        <f>INDEX('PP Values - Co|Twp|City|Vlg'!AG:AG, MATCH($B31,'PP Values - Co|Twp|City|Vlg'!$B:$B,0))</f>
        <v>0</v>
      </c>
      <c r="AL31">
        <f>INDEX('PP Values - Co|Twp|City|Vlg'!AH:AH, MATCH($B31,'PP Values - Co|Twp|City|Vlg'!$B:$B,0))</f>
        <v>0</v>
      </c>
      <c r="AM31">
        <f>INDEX('PP Values - Co|Twp|City|Vlg'!AI:AI, MATCH($B31,'PP Values - Co|Twp|City|Vlg'!$B:$B,0))</f>
        <v>0</v>
      </c>
      <c r="AN31">
        <f>INDEX('PP Values - Co|Twp|City|Vlg'!AJ:AJ, MATCH($B31,'PP Values - Co|Twp|City|Vlg'!$B:$B,0))</f>
        <v>135100</v>
      </c>
      <c r="AO31">
        <f>INDEX('PP Values - Co|Twp|City|Vlg'!AK:AK, MATCH($B31,'PP Values - Co|Twp|City|Vlg'!$B:$B,0))</f>
        <v>0</v>
      </c>
      <c r="AP31">
        <f>INDEX('PP Values - Co|Twp|City|Vlg'!AL:AL, MATCH($B31,'PP Values - Co|Twp|City|Vlg'!$B:$B,0))</f>
        <v>487500</v>
      </c>
    </row>
    <row r="32" spans="1:42" x14ac:dyDescent="0.25">
      <c r="A32" s="164" t="s">
        <v>91</v>
      </c>
      <c r="B32" s="164" t="s">
        <v>207</v>
      </c>
      <c r="C32" s="164" t="s">
        <v>91</v>
      </c>
      <c r="D32" s="164" t="s">
        <v>207</v>
      </c>
      <c r="E32" s="164" t="s">
        <v>141</v>
      </c>
      <c r="F32" s="164" t="s">
        <v>208</v>
      </c>
      <c r="H32" s="164" t="s">
        <v>97</v>
      </c>
      <c r="I32" s="164" t="s">
        <v>97</v>
      </c>
      <c r="J32" s="164" t="s">
        <v>98</v>
      </c>
      <c r="K32">
        <f>INDEX('PP Values - Co|Twp|City|Vlg'!G:G, MATCH($B32,'PP Values - Co|Twp|City|Vlg'!$B:$B,0))</f>
        <v>16921900</v>
      </c>
      <c r="L32">
        <f>INDEX('PP Values - Co|Twp|City|Vlg'!H:H, MATCH($B32,'PP Values - Co|Twp|City|Vlg'!$B:$B,0))</f>
        <v>1641200</v>
      </c>
      <c r="M32">
        <f>INDEX('PP Values - Co|Twp|City|Vlg'!I:I, MATCH($B32,'PP Values - Co|Twp|City|Vlg'!$B:$B,0))</f>
        <v>146050</v>
      </c>
      <c r="N32">
        <f>INDEX('PP Values - Co|Twp|City|Vlg'!J:J, MATCH($B32,'PP Values - Co|Twp|City|Vlg'!$B:$B,0))</f>
        <v>797100</v>
      </c>
      <c r="O32">
        <f>INDEX('PP Values - Co|Twp|City|Vlg'!K:K, MATCH($B32,'PP Values - Co|Twp|City|Vlg'!$B:$B,0))</f>
        <v>0</v>
      </c>
      <c r="P32">
        <f>INDEX('PP Values - Co|Twp|City|Vlg'!L:L, MATCH($B32,'PP Values - Co|Twp|City|Vlg'!$B:$B,0))</f>
        <v>19506250</v>
      </c>
      <c r="Q32">
        <f>INDEX('PP Values - Co|Twp|City|Vlg'!M:M, MATCH($B32,'PP Values - Co|Twp|City|Vlg'!$B:$B,0))</f>
        <v>0</v>
      </c>
      <c r="R32">
        <f>INDEX('PP Values - Co|Twp|City|Vlg'!N:N, MATCH($B32,'PP Values - Co|Twp|City|Vlg'!$B:$B,0))</f>
        <v>0</v>
      </c>
      <c r="S32">
        <f>INDEX('PP Values - Co|Twp|City|Vlg'!O:O, MATCH($B32,'PP Values - Co|Twp|City|Vlg'!$B:$B,0))</f>
        <v>15222300</v>
      </c>
      <c r="T32">
        <f>INDEX('PP Values - Co|Twp|City|Vlg'!P:P, MATCH($B32,'PP Values - Co|Twp|City|Vlg'!$B:$B,0))</f>
        <v>1640400</v>
      </c>
      <c r="U32">
        <f>INDEX('PP Values - Co|Twp|City|Vlg'!Q:Q, MATCH($B32,'PP Values - Co|Twp|City|Vlg'!$B:$B,0))</f>
        <v>0</v>
      </c>
      <c r="V32">
        <f>INDEX('PP Values - Co|Twp|City|Vlg'!R:R, MATCH($B32,'PP Values - Co|Twp|City|Vlg'!$B:$B,0))</f>
        <v>716350</v>
      </c>
      <c r="W32">
        <f>INDEX('PP Values - Co|Twp|City|Vlg'!S:S, MATCH($B32,'PP Values - Co|Twp|City|Vlg'!$B:$B,0))</f>
        <v>0</v>
      </c>
      <c r="X32">
        <f>INDEX('PP Values - Co|Twp|City|Vlg'!T:T, MATCH($B32,'PP Values - Co|Twp|City|Vlg'!$B:$B,0))</f>
        <v>17579050</v>
      </c>
      <c r="Y32">
        <f>INDEX('PP Values - Co|Twp|City|Vlg'!U:U, MATCH($B32,'PP Values - Co|Twp|City|Vlg'!$B:$B,0))</f>
        <v>0</v>
      </c>
      <c r="Z32">
        <f>INDEX('PP Values - Co|Twp|City|Vlg'!V:V, MATCH($B32,'PP Values - Co|Twp|City|Vlg'!$B:$B,0))</f>
        <v>0</v>
      </c>
      <c r="AA32">
        <f>INDEX('PP Values - Co|Twp|City|Vlg'!W:W, MATCH($B32,'PP Values - Co|Twp|City|Vlg'!$B:$B,0))</f>
        <v>18082300</v>
      </c>
      <c r="AB32">
        <f>INDEX('PP Values - Co|Twp|City|Vlg'!X:X, MATCH($B32,'PP Values - Co|Twp|City|Vlg'!$B:$B,0))</f>
        <v>1902900</v>
      </c>
      <c r="AC32">
        <f>INDEX('PP Values - Co|Twp|City|Vlg'!Y:Y, MATCH($B32,'PP Values - Co|Twp|City|Vlg'!$B:$B,0))</f>
        <v>0</v>
      </c>
      <c r="AD32">
        <f>INDEX('PP Values - Co|Twp|City|Vlg'!Z:Z, MATCH($B32,'PP Values - Co|Twp|City|Vlg'!$B:$B,0))</f>
        <v>852150</v>
      </c>
      <c r="AE32">
        <f>INDEX('PP Values - Co|Twp|City|Vlg'!AA:AA, MATCH($B32,'PP Values - Co|Twp|City|Vlg'!$B:$B,0))</f>
        <v>0</v>
      </c>
      <c r="AF32">
        <f>INDEX('PP Values - Co|Twp|City|Vlg'!AB:AB, MATCH($B32,'PP Values - Co|Twp|City|Vlg'!$B:$B,0))</f>
        <v>20837350</v>
      </c>
      <c r="AG32">
        <f>INDEX('PP Values - Co|Twp|City|Vlg'!AC:AC, MATCH($B32,'PP Values - Co|Twp|City|Vlg'!$B:$B,0))</f>
        <v>0</v>
      </c>
      <c r="AH32">
        <f>INDEX('PP Values - Co|Twp|City|Vlg'!AD:AD, MATCH($B32,'PP Values - Co|Twp|City|Vlg'!$B:$B,0))</f>
        <v>0</v>
      </c>
      <c r="AI32">
        <f>INDEX('PP Values - Co|Twp|City|Vlg'!AE:AE, MATCH($B32,'PP Values - Co|Twp|City|Vlg'!$B:$B,0))</f>
        <v>17096000</v>
      </c>
      <c r="AJ32">
        <f>INDEX('PP Values - Co|Twp|City|Vlg'!AF:AF, MATCH($B32,'PP Values - Co|Twp|City|Vlg'!$B:$B,0))</f>
        <v>794600</v>
      </c>
      <c r="AK32">
        <f>INDEX('PP Values - Co|Twp|City|Vlg'!AG:AG, MATCH($B32,'PP Values - Co|Twp|City|Vlg'!$B:$B,0))</f>
        <v>0</v>
      </c>
      <c r="AL32">
        <f>INDEX('PP Values - Co|Twp|City|Vlg'!AH:AH, MATCH($B32,'PP Values - Co|Twp|City|Vlg'!$B:$B,0))</f>
        <v>0</v>
      </c>
      <c r="AM32">
        <f>INDEX('PP Values - Co|Twp|City|Vlg'!AI:AI, MATCH($B32,'PP Values - Co|Twp|City|Vlg'!$B:$B,0))</f>
        <v>0</v>
      </c>
      <c r="AN32">
        <f>INDEX('PP Values - Co|Twp|City|Vlg'!AJ:AJ, MATCH($B32,'PP Values - Co|Twp|City|Vlg'!$B:$B,0))</f>
        <v>17890600</v>
      </c>
      <c r="AO32">
        <f>INDEX('PP Values - Co|Twp|City|Vlg'!AK:AK, MATCH($B32,'PP Values - Co|Twp|City|Vlg'!$B:$B,0))</f>
        <v>0</v>
      </c>
      <c r="AP32">
        <f>INDEX('PP Values - Co|Twp|City|Vlg'!AL:AL, MATCH($B32,'PP Values - Co|Twp|City|Vlg'!$B:$B,0))</f>
        <v>1615650</v>
      </c>
    </row>
    <row r="33" spans="1:42" x14ac:dyDescent="0.25">
      <c r="A33" s="164" t="s">
        <v>91</v>
      </c>
      <c r="B33" s="164" t="s">
        <v>211</v>
      </c>
      <c r="C33" s="164" t="s">
        <v>91</v>
      </c>
      <c r="D33" s="164" t="s">
        <v>211</v>
      </c>
      <c r="E33" s="164" t="s">
        <v>93</v>
      </c>
      <c r="F33" s="164" t="s">
        <v>208</v>
      </c>
      <c r="H33" s="164" t="s">
        <v>97</v>
      </c>
      <c r="I33" s="164" t="s">
        <v>97</v>
      </c>
      <c r="J33" s="164" t="s">
        <v>98</v>
      </c>
      <c r="K33">
        <f>INDEX('PP Values - Co|Twp|City|Vlg'!G:G, MATCH($B33,'PP Values - Co|Twp|City|Vlg'!$B:$B,0))</f>
        <v>33956800</v>
      </c>
      <c r="L33">
        <f>INDEX('PP Values - Co|Twp|City|Vlg'!H:H, MATCH($B33,'PP Values - Co|Twp|City|Vlg'!$B:$B,0))</f>
        <v>33000600</v>
      </c>
      <c r="M33">
        <f>INDEX('PP Values - Co|Twp|City|Vlg'!I:I, MATCH($B33,'PP Values - Co|Twp|City|Vlg'!$B:$B,0))</f>
        <v>0</v>
      </c>
      <c r="N33">
        <f>INDEX('PP Values - Co|Twp|City|Vlg'!J:J, MATCH($B33,'PP Values - Co|Twp|City|Vlg'!$B:$B,0))</f>
        <v>2177750</v>
      </c>
      <c r="O33">
        <f>INDEX('PP Values - Co|Twp|City|Vlg'!K:K, MATCH($B33,'PP Values - Co|Twp|City|Vlg'!$B:$B,0))</f>
        <v>0</v>
      </c>
      <c r="P33">
        <f>INDEX('PP Values - Co|Twp|City|Vlg'!L:L, MATCH($B33,'PP Values - Co|Twp|City|Vlg'!$B:$B,0))</f>
        <v>69135150</v>
      </c>
      <c r="Q33">
        <f>INDEX('PP Values - Co|Twp|City|Vlg'!M:M, MATCH($B33,'PP Values - Co|Twp|City|Vlg'!$B:$B,0))</f>
        <v>0</v>
      </c>
      <c r="R33">
        <f>INDEX('PP Values - Co|Twp|City|Vlg'!N:N, MATCH($B33,'PP Values - Co|Twp|City|Vlg'!$B:$B,0))</f>
        <v>0</v>
      </c>
      <c r="S33">
        <f>INDEX('PP Values - Co|Twp|City|Vlg'!O:O, MATCH($B33,'PP Values - Co|Twp|City|Vlg'!$B:$B,0))</f>
        <v>29610500</v>
      </c>
      <c r="T33">
        <f>INDEX('PP Values - Co|Twp|City|Vlg'!P:P, MATCH($B33,'PP Values - Co|Twp|City|Vlg'!$B:$B,0))</f>
        <v>31887700</v>
      </c>
      <c r="U33">
        <f>INDEX('PP Values - Co|Twp|City|Vlg'!Q:Q, MATCH($B33,'PP Values - Co|Twp|City|Vlg'!$B:$B,0))</f>
        <v>0</v>
      </c>
      <c r="V33">
        <f>INDEX('PP Values - Co|Twp|City|Vlg'!R:R, MATCH($B33,'PP Values - Co|Twp|City|Vlg'!$B:$B,0))</f>
        <v>1994600</v>
      </c>
      <c r="W33">
        <f>INDEX('PP Values - Co|Twp|City|Vlg'!S:S, MATCH($B33,'PP Values - Co|Twp|City|Vlg'!$B:$B,0))</f>
        <v>0</v>
      </c>
      <c r="X33">
        <f>INDEX('PP Values - Co|Twp|City|Vlg'!T:T, MATCH($B33,'PP Values - Co|Twp|City|Vlg'!$B:$B,0))</f>
        <v>63492800</v>
      </c>
      <c r="Y33">
        <f>INDEX('PP Values - Co|Twp|City|Vlg'!U:U, MATCH($B33,'PP Values - Co|Twp|City|Vlg'!$B:$B,0))</f>
        <v>0</v>
      </c>
      <c r="Z33">
        <f>INDEX('PP Values - Co|Twp|City|Vlg'!V:V, MATCH($B33,'PP Values - Co|Twp|City|Vlg'!$B:$B,0))</f>
        <v>0</v>
      </c>
      <c r="AA33">
        <f>INDEX('PP Values - Co|Twp|City|Vlg'!W:W, MATCH($B33,'PP Values - Co|Twp|City|Vlg'!$B:$B,0))</f>
        <v>29725400</v>
      </c>
      <c r="AB33">
        <f>INDEX('PP Values - Co|Twp|City|Vlg'!X:X, MATCH($B33,'PP Values - Co|Twp|City|Vlg'!$B:$B,0))</f>
        <v>25515700</v>
      </c>
      <c r="AC33">
        <f>INDEX('PP Values - Co|Twp|City|Vlg'!Y:Y, MATCH($B33,'PP Values - Co|Twp|City|Vlg'!$B:$B,0))</f>
        <v>0</v>
      </c>
      <c r="AD33">
        <f>INDEX('PP Values - Co|Twp|City|Vlg'!Z:Z, MATCH($B33,'PP Values - Co|Twp|City|Vlg'!$B:$B,0))</f>
        <v>2476550</v>
      </c>
      <c r="AE33">
        <f>INDEX('PP Values - Co|Twp|City|Vlg'!AA:AA, MATCH($B33,'PP Values - Co|Twp|City|Vlg'!$B:$B,0))</f>
        <v>0</v>
      </c>
      <c r="AF33">
        <f>INDEX('PP Values - Co|Twp|City|Vlg'!AB:AB, MATCH($B33,'PP Values - Co|Twp|City|Vlg'!$B:$B,0))</f>
        <v>57717650</v>
      </c>
      <c r="AG33">
        <f>INDEX('PP Values - Co|Twp|City|Vlg'!AC:AC, MATCH($B33,'PP Values - Co|Twp|City|Vlg'!$B:$B,0))</f>
        <v>0</v>
      </c>
      <c r="AH33">
        <f>INDEX('PP Values - Co|Twp|City|Vlg'!AD:AD, MATCH($B33,'PP Values - Co|Twp|City|Vlg'!$B:$B,0))</f>
        <v>0</v>
      </c>
      <c r="AI33">
        <f>INDEX('PP Values - Co|Twp|City|Vlg'!AE:AE, MATCH($B33,'PP Values - Co|Twp|City|Vlg'!$B:$B,0))</f>
        <v>23322100</v>
      </c>
      <c r="AJ33">
        <f>INDEX('PP Values - Co|Twp|City|Vlg'!AF:AF, MATCH($B33,'PP Values - Co|Twp|City|Vlg'!$B:$B,0))</f>
        <v>1371400</v>
      </c>
      <c r="AK33">
        <f>INDEX('PP Values - Co|Twp|City|Vlg'!AG:AG, MATCH($B33,'PP Values - Co|Twp|City|Vlg'!$B:$B,0))</f>
        <v>0</v>
      </c>
      <c r="AL33">
        <f>INDEX('PP Values - Co|Twp|City|Vlg'!AH:AH, MATCH($B33,'PP Values - Co|Twp|City|Vlg'!$B:$B,0))</f>
        <v>80900</v>
      </c>
      <c r="AM33">
        <f>INDEX('PP Values - Co|Twp|City|Vlg'!AI:AI, MATCH($B33,'PP Values - Co|Twp|City|Vlg'!$B:$B,0))</f>
        <v>0</v>
      </c>
      <c r="AN33">
        <f>INDEX('PP Values - Co|Twp|City|Vlg'!AJ:AJ, MATCH($B33,'PP Values - Co|Twp|City|Vlg'!$B:$B,0))</f>
        <v>24774400</v>
      </c>
      <c r="AO33">
        <f>INDEX('PP Values - Co|Twp|City|Vlg'!AK:AK, MATCH($B33,'PP Values - Co|Twp|City|Vlg'!$B:$B,0))</f>
        <v>0</v>
      </c>
      <c r="AP33">
        <f>INDEX('PP Values - Co|Twp|City|Vlg'!AL:AL, MATCH($B33,'PP Values - Co|Twp|City|Vlg'!$B:$B,0))</f>
        <v>44360750</v>
      </c>
    </row>
    <row r="34" spans="1:42" x14ac:dyDescent="0.25">
      <c r="A34" s="164" t="s">
        <v>91</v>
      </c>
      <c r="B34" s="164" t="s">
        <v>214</v>
      </c>
      <c r="C34" s="164" t="s">
        <v>91</v>
      </c>
      <c r="D34" s="164" t="s">
        <v>214</v>
      </c>
      <c r="E34" s="164" t="s">
        <v>204</v>
      </c>
      <c r="F34" s="164" t="s">
        <v>208</v>
      </c>
      <c r="H34" s="164" t="s">
        <v>97</v>
      </c>
      <c r="I34" s="164" t="s">
        <v>97</v>
      </c>
      <c r="J34" s="164" t="s">
        <v>98</v>
      </c>
      <c r="K34">
        <f>INDEX('PP Values - Co|Twp|City|Vlg'!G:G, MATCH($B34,'PP Values - Co|Twp|City|Vlg'!$B:$B,0))</f>
        <v>800600</v>
      </c>
      <c r="L34">
        <f>INDEX('PP Values - Co|Twp|City|Vlg'!H:H, MATCH($B34,'PP Values - Co|Twp|City|Vlg'!$B:$B,0))</f>
        <v>2814700</v>
      </c>
      <c r="M34">
        <f>INDEX('PP Values - Co|Twp|City|Vlg'!I:I, MATCH($B34,'PP Values - Co|Twp|City|Vlg'!$B:$B,0))</f>
        <v>0</v>
      </c>
      <c r="N34">
        <f>INDEX('PP Values - Co|Twp|City|Vlg'!J:J, MATCH($B34,'PP Values - Co|Twp|City|Vlg'!$B:$B,0))</f>
        <v>0</v>
      </c>
      <c r="O34">
        <f>INDEX('PP Values - Co|Twp|City|Vlg'!K:K, MATCH($B34,'PP Values - Co|Twp|City|Vlg'!$B:$B,0))</f>
        <v>0</v>
      </c>
      <c r="P34">
        <f>INDEX('PP Values - Co|Twp|City|Vlg'!L:L, MATCH($B34,'PP Values - Co|Twp|City|Vlg'!$B:$B,0))</f>
        <v>3615300</v>
      </c>
      <c r="Q34">
        <f>INDEX('PP Values - Co|Twp|City|Vlg'!M:M, MATCH($B34,'PP Values - Co|Twp|City|Vlg'!$B:$B,0))</f>
        <v>0</v>
      </c>
      <c r="R34">
        <f>INDEX('PP Values - Co|Twp|City|Vlg'!N:N, MATCH($B34,'PP Values - Co|Twp|City|Vlg'!$B:$B,0))</f>
        <v>0</v>
      </c>
      <c r="S34">
        <f>INDEX('PP Values - Co|Twp|City|Vlg'!O:O, MATCH($B34,'PP Values - Co|Twp|City|Vlg'!$B:$B,0))</f>
        <v>783500</v>
      </c>
      <c r="T34">
        <f>INDEX('PP Values - Co|Twp|City|Vlg'!P:P, MATCH($B34,'PP Values - Co|Twp|City|Vlg'!$B:$B,0))</f>
        <v>2516500</v>
      </c>
      <c r="U34">
        <f>INDEX('PP Values - Co|Twp|City|Vlg'!Q:Q, MATCH($B34,'PP Values - Co|Twp|City|Vlg'!$B:$B,0))</f>
        <v>0</v>
      </c>
      <c r="V34">
        <f>INDEX('PP Values - Co|Twp|City|Vlg'!R:R, MATCH($B34,'PP Values - Co|Twp|City|Vlg'!$B:$B,0))</f>
        <v>0</v>
      </c>
      <c r="W34">
        <f>INDEX('PP Values - Co|Twp|City|Vlg'!S:S, MATCH($B34,'PP Values - Co|Twp|City|Vlg'!$B:$B,0))</f>
        <v>0</v>
      </c>
      <c r="X34">
        <f>INDEX('PP Values - Co|Twp|City|Vlg'!T:T, MATCH($B34,'PP Values - Co|Twp|City|Vlg'!$B:$B,0))</f>
        <v>3300000</v>
      </c>
      <c r="Y34">
        <f>INDEX('PP Values - Co|Twp|City|Vlg'!U:U, MATCH($B34,'PP Values - Co|Twp|City|Vlg'!$B:$B,0))</f>
        <v>0</v>
      </c>
      <c r="Z34">
        <f>INDEX('PP Values - Co|Twp|City|Vlg'!V:V, MATCH($B34,'PP Values - Co|Twp|City|Vlg'!$B:$B,0))</f>
        <v>0</v>
      </c>
      <c r="AA34">
        <f>INDEX('PP Values - Co|Twp|City|Vlg'!W:W, MATCH($B34,'PP Values - Co|Twp|City|Vlg'!$B:$B,0))</f>
        <v>886600</v>
      </c>
      <c r="AB34">
        <f>INDEX('PP Values - Co|Twp|City|Vlg'!X:X, MATCH($B34,'PP Values - Co|Twp|City|Vlg'!$B:$B,0))</f>
        <v>2411200</v>
      </c>
      <c r="AC34">
        <f>INDEX('PP Values - Co|Twp|City|Vlg'!Y:Y, MATCH($B34,'PP Values - Co|Twp|City|Vlg'!$B:$B,0))</f>
        <v>0</v>
      </c>
      <c r="AD34">
        <f>INDEX('PP Values - Co|Twp|City|Vlg'!Z:Z, MATCH($B34,'PP Values - Co|Twp|City|Vlg'!$B:$B,0))</f>
        <v>195395</v>
      </c>
      <c r="AE34">
        <f>INDEX('PP Values - Co|Twp|City|Vlg'!AA:AA, MATCH($B34,'PP Values - Co|Twp|City|Vlg'!$B:$B,0))</f>
        <v>0</v>
      </c>
      <c r="AF34">
        <f>INDEX('PP Values - Co|Twp|City|Vlg'!AB:AB, MATCH($B34,'PP Values - Co|Twp|City|Vlg'!$B:$B,0))</f>
        <v>3493195</v>
      </c>
      <c r="AG34">
        <f>INDEX('PP Values - Co|Twp|City|Vlg'!AC:AC, MATCH($B34,'PP Values - Co|Twp|City|Vlg'!$B:$B,0))</f>
        <v>0</v>
      </c>
      <c r="AH34">
        <f>INDEX('PP Values - Co|Twp|City|Vlg'!AD:AD, MATCH($B34,'PP Values - Co|Twp|City|Vlg'!$B:$B,0))</f>
        <v>0</v>
      </c>
      <c r="AI34">
        <f>INDEX('PP Values - Co|Twp|City|Vlg'!AE:AE, MATCH($B34,'PP Values - Co|Twp|City|Vlg'!$B:$B,0))</f>
        <v>1241100</v>
      </c>
      <c r="AJ34">
        <f>INDEX('PP Values - Co|Twp|City|Vlg'!AF:AF, MATCH($B34,'PP Values - Co|Twp|City|Vlg'!$B:$B,0))</f>
        <v>671400</v>
      </c>
      <c r="AK34">
        <f>INDEX('PP Values - Co|Twp|City|Vlg'!AG:AG, MATCH($B34,'PP Values - Co|Twp|City|Vlg'!$B:$B,0))</f>
        <v>0</v>
      </c>
      <c r="AL34">
        <f>INDEX('PP Values - Co|Twp|City|Vlg'!AH:AH, MATCH($B34,'PP Values - Co|Twp|City|Vlg'!$B:$B,0))</f>
        <v>0</v>
      </c>
      <c r="AM34">
        <f>INDEX('PP Values - Co|Twp|City|Vlg'!AI:AI, MATCH($B34,'PP Values - Co|Twp|City|Vlg'!$B:$B,0))</f>
        <v>0</v>
      </c>
      <c r="AN34">
        <f>INDEX('PP Values - Co|Twp|City|Vlg'!AJ:AJ, MATCH($B34,'PP Values - Co|Twp|City|Vlg'!$B:$B,0))</f>
        <v>1912500</v>
      </c>
      <c r="AO34">
        <f>INDEX('PP Values - Co|Twp|City|Vlg'!AK:AK, MATCH($B34,'PP Values - Co|Twp|City|Vlg'!$B:$B,0))</f>
        <v>0</v>
      </c>
      <c r="AP34">
        <f>INDEX('PP Values - Co|Twp|City|Vlg'!AL:AL, MATCH($B34,'PP Values - Co|Twp|City|Vlg'!$B:$B,0))</f>
        <v>1702800</v>
      </c>
    </row>
    <row r="35" spans="1:42" x14ac:dyDescent="0.25">
      <c r="A35" s="164" t="s">
        <v>91</v>
      </c>
      <c r="B35" s="164" t="s">
        <v>217</v>
      </c>
      <c r="C35" s="164" t="s">
        <v>91</v>
      </c>
      <c r="D35" s="164" t="s">
        <v>217</v>
      </c>
      <c r="E35" s="164" t="s">
        <v>105</v>
      </c>
      <c r="F35" s="164" t="s">
        <v>218</v>
      </c>
      <c r="H35" s="164" t="s">
        <v>97</v>
      </c>
      <c r="I35" s="164" t="s">
        <v>97</v>
      </c>
      <c r="J35" s="164" t="s">
        <v>98</v>
      </c>
      <c r="K35">
        <f>INDEX('PP Values - Co|Twp|City|Vlg'!G:G, MATCH($B35,'PP Values - Co|Twp|City|Vlg'!$B:$B,0))</f>
        <v>7908480</v>
      </c>
      <c r="L35">
        <f>INDEX('PP Values - Co|Twp|City|Vlg'!H:H, MATCH($B35,'PP Values - Co|Twp|City|Vlg'!$B:$B,0))</f>
        <v>4500</v>
      </c>
      <c r="M35">
        <f>INDEX('PP Values - Co|Twp|City|Vlg'!I:I, MATCH($B35,'PP Values - Co|Twp|City|Vlg'!$B:$B,0))</f>
        <v>0</v>
      </c>
      <c r="N35">
        <f>INDEX('PP Values - Co|Twp|City|Vlg'!J:J, MATCH($B35,'PP Values - Co|Twp|City|Vlg'!$B:$B,0))</f>
        <v>0</v>
      </c>
      <c r="O35">
        <f>INDEX('PP Values - Co|Twp|City|Vlg'!K:K, MATCH($B35,'PP Values - Co|Twp|City|Vlg'!$B:$B,0))</f>
        <v>0</v>
      </c>
      <c r="P35">
        <f>INDEX('PP Values - Co|Twp|City|Vlg'!L:L, MATCH($B35,'PP Values - Co|Twp|City|Vlg'!$B:$B,0))</f>
        <v>7912980</v>
      </c>
      <c r="Q35">
        <f>INDEX('PP Values - Co|Twp|City|Vlg'!M:M, MATCH($B35,'PP Values - Co|Twp|City|Vlg'!$B:$B,0))</f>
        <v>0</v>
      </c>
      <c r="R35">
        <f>INDEX('PP Values - Co|Twp|City|Vlg'!N:N, MATCH($B35,'PP Values - Co|Twp|City|Vlg'!$B:$B,0))</f>
        <v>0</v>
      </c>
      <c r="S35">
        <f>INDEX('PP Values - Co|Twp|City|Vlg'!O:O, MATCH($B35,'PP Values - Co|Twp|City|Vlg'!$B:$B,0))</f>
        <v>6542200</v>
      </c>
      <c r="T35">
        <f>INDEX('PP Values - Co|Twp|City|Vlg'!P:P, MATCH($B35,'PP Values - Co|Twp|City|Vlg'!$B:$B,0))</f>
        <v>0</v>
      </c>
      <c r="U35">
        <f>INDEX('PP Values - Co|Twp|City|Vlg'!Q:Q, MATCH($B35,'PP Values - Co|Twp|City|Vlg'!$B:$B,0))</f>
        <v>0</v>
      </c>
      <c r="V35">
        <f>INDEX('PP Values - Co|Twp|City|Vlg'!R:R, MATCH($B35,'PP Values - Co|Twp|City|Vlg'!$B:$B,0))</f>
        <v>0</v>
      </c>
      <c r="W35">
        <f>INDEX('PP Values - Co|Twp|City|Vlg'!S:S, MATCH($B35,'PP Values - Co|Twp|City|Vlg'!$B:$B,0))</f>
        <v>0</v>
      </c>
      <c r="X35">
        <f>INDEX('PP Values - Co|Twp|City|Vlg'!T:T, MATCH($B35,'PP Values - Co|Twp|City|Vlg'!$B:$B,0))</f>
        <v>6542200</v>
      </c>
      <c r="Y35">
        <f>INDEX('PP Values - Co|Twp|City|Vlg'!U:U, MATCH($B35,'PP Values - Co|Twp|City|Vlg'!$B:$B,0))</f>
        <v>0</v>
      </c>
      <c r="Z35">
        <f>INDEX('PP Values - Co|Twp|City|Vlg'!V:V, MATCH($B35,'PP Values - Co|Twp|City|Vlg'!$B:$B,0))</f>
        <v>0</v>
      </c>
      <c r="AA35">
        <f>INDEX('PP Values - Co|Twp|City|Vlg'!W:W, MATCH($B35,'PP Values - Co|Twp|City|Vlg'!$B:$B,0))</f>
        <v>8118000</v>
      </c>
      <c r="AB35">
        <f>INDEX('PP Values - Co|Twp|City|Vlg'!X:X, MATCH($B35,'PP Values - Co|Twp|City|Vlg'!$B:$B,0))</f>
        <v>0</v>
      </c>
      <c r="AC35">
        <f>INDEX('PP Values - Co|Twp|City|Vlg'!Y:Y, MATCH($B35,'PP Values - Co|Twp|City|Vlg'!$B:$B,0))</f>
        <v>0</v>
      </c>
      <c r="AD35">
        <f>INDEX('PP Values - Co|Twp|City|Vlg'!Z:Z, MATCH($B35,'PP Values - Co|Twp|City|Vlg'!$B:$B,0))</f>
        <v>0</v>
      </c>
      <c r="AE35">
        <f>INDEX('PP Values - Co|Twp|City|Vlg'!AA:AA, MATCH($B35,'PP Values - Co|Twp|City|Vlg'!$B:$B,0))</f>
        <v>0</v>
      </c>
      <c r="AF35">
        <f>INDEX('PP Values - Co|Twp|City|Vlg'!AB:AB, MATCH($B35,'PP Values - Co|Twp|City|Vlg'!$B:$B,0))</f>
        <v>8118000</v>
      </c>
      <c r="AG35">
        <f>INDEX('PP Values - Co|Twp|City|Vlg'!AC:AC, MATCH($B35,'PP Values - Co|Twp|City|Vlg'!$B:$B,0))</f>
        <v>0</v>
      </c>
      <c r="AH35">
        <f>INDEX('PP Values - Co|Twp|City|Vlg'!AD:AD, MATCH($B35,'PP Values - Co|Twp|City|Vlg'!$B:$B,0))</f>
        <v>0</v>
      </c>
      <c r="AI35">
        <f>INDEX('PP Values - Co|Twp|City|Vlg'!AE:AE, MATCH($B35,'PP Values - Co|Twp|City|Vlg'!$B:$B,0))</f>
        <v>4507100</v>
      </c>
      <c r="AJ35">
        <f>INDEX('PP Values - Co|Twp|City|Vlg'!AF:AF, MATCH($B35,'PP Values - Co|Twp|City|Vlg'!$B:$B,0))</f>
        <v>0</v>
      </c>
      <c r="AK35">
        <f>INDEX('PP Values - Co|Twp|City|Vlg'!AG:AG, MATCH($B35,'PP Values - Co|Twp|City|Vlg'!$B:$B,0))</f>
        <v>0</v>
      </c>
      <c r="AL35">
        <f>INDEX('PP Values - Co|Twp|City|Vlg'!AH:AH, MATCH($B35,'PP Values - Co|Twp|City|Vlg'!$B:$B,0))</f>
        <v>0</v>
      </c>
      <c r="AM35">
        <f>INDEX('PP Values - Co|Twp|City|Vlg'!AI:AI, MATCH($B35,'PP Values - Co|Twp|City|Vlg'!$B:$B,0))</f>
        <v>0</v>
      </c>
      <c r="AN35">
        <f>INDEX('PP Values - Co|Twp|City|Vlg'!AJ:AJ, MATCH($B35,'PP Values - Co|Twp|City|Vlg'!$B:$B,0))</f>
        <v>4507100</v>
      </c>
      <c r="AO35">
        <f>INDEX('PP Values - Co|Twp|City|Vlg'!AK:AK, MATCH($B35,'PP Values - Co|Twp|City|Vlg'!$B:$B,0))</f>
        <v>0</v>
      </c>
      <c r="AP35">
        <f>INDEX('PP Values - Co|Twp|City|Vlg'!AL:AL, MATCH($B35,'PP Values - Co|Twp|City|Vlg'!$B:$B,0))</f>
        <v>3405880</v>
      </c>
    </row>
    <row r="36" spans="1:42" x14ac:dyDescent="0.25">
      <c r="A36" s="164" t="s">
        <v>91</v>
      </c>
      <c r="B36" s="164" t="s">
        <v>221</v>
      </c>
      <c r="C36" s="164" t="s">
        <v>91</v>
      </c>
      <c r="D36" s="164" t="s">
        <v>221</v>
      </c>
      <c r="E36" s="164" t="s">
        <v>137</v>
      </c>
      <c r="F36" s="164" t="s">
        <v>218</v>
      </c>
      <c r="H36" s="164" t="s">
        <v>97</v>
      </c>
      <c r="I36" s="164" t="s">
        <v>97</v>
      </c>
      <c r="J36" s="164" t="s">
        <v>98</v>
      </c>
      <c r="K36">
        <f>INDEX('PP Values - Co|Twp|City|Vlg'!G:G, MATCH($B36,'PP Values - Co|Twp|City|Vlg'!$B:$B,0))</f>
        <v>1819000</v>
      </c>
      <c r="L36">
        <f>INDEX('PP Values - Co|Twp|City|Vlg'!H:H, MATCH($B36,'PP Values - Co|Twp|City|Vlg'!$B:$B,0))</f>
        <v>709800</v>
      </c>
      <c r="M36">
        <f>INDEX('PP Values - Co|Twp|City|Vlg'!I:I, MATCH($B36,'PP Values - Co|Twp|City|Vlg'!$B:$B,0))</f>
        <v>0</v>
      </c>
      <c r="N36">
        <f>INDEX('PP Values - Co|Twp|City|Vlg'!J:J, MATCH($B36,'PP Values - Co|Twp|City|Vlg'!$B:$B,0))</f>
        <v>112300</v>
      </c>
      <c r="O36">
        <f>INDEX('PP Values - Co|Twp|City|Vlg'!K:K, MATCH($B36,'PP Values - Co|Twp|City|Vlg'!$B:$B,0))</f>
        <v>0</v>
      </c>
      <c r="P36">
        <f>INDEX('PP Values - Co|Twp|City|Vlg'!L:L, MATCH($B36,'PP Values - Co|Twp|City|Vlg'!$B:$B,0))</f>
        <v>2641100</v>
      </c>
      <c r="Q36">
        <f>INDEX('PP Values - Co|Twp|City|Vlg'!M:M, MATCH($B36,'PP Values - Co|Twp|City|Vlg'!$B:$B,0))</f>
        <v>0</v>
      </c>
      <c r="R36">
        <f>INDEX('PP Values - Co|Twp|City|Vlg'!N:N, MATCH($B36,'PP Values - Co|Twp|City|Vlg'!$B:$B,0))</f>
        <v>0</v>
      </c>
      <c r="S36">
        <f>INDEX('PP Values - Co|Twp|City|Vlg'!O:O, MATCH($B36,'PP Values - Co|Twp|City|Vlg'!$B:$B,0))</f>
        <v>1137500</v>
      </c>
      <c r="T36">
        <f>INDEX('PP Values - Co|Twp|City|Vlg'!P:P, MATCH($B36,'PP Values - Co|Twp|City|Vlg'!$B:$B,0))</f>
        <v>821700</v>
      </c>
      <c r="U36">
        <f>INDEX('PP Values - Co|Twp|City|Vlg'!Q:Q, MATCH($B36,'PP Values - Co|Twp|City|Vlg'!$B:$B,0))</f>
        <v>0</v>
      </c>
      <c r="V36">
        <f>INDEX('PP Values - Co|Twp|City|Vlg'!R:R, MATCH($B36,'PP Values - Co|Twp|City|Vlg'!$B:$B,0))</f>
        <v>56350</v>
      </c>
      <c r="W36">
        <f>INDEX('PP Values - Co|Twp|City|Vlg'!S:S, MATCH($B36,'PP Values - Co|Twp|City|Vlg'!$B:$B,0))</f>
        <v>0</v>
      </c>
      <c r="X36">
        <f>INDEX('PP Values - Co|Twp|City|Vlg'!T:T, MATCH($B36,'PP Values - Co|Twp|City|Vlg'!$B:$B,0))</f>
        <v>2015550</v>
      </c>
      <c r="Y36">
        <f>INDEX('PP Values - Co|Twp|City|Vlg'!U:U, MATCH($B36,'PP Values - Co|Twp|City|Vlg'!$B:$B,0))</f>
        <v>0</v>
      </c>
      <c r="Z36">
        <f>INDEX('PP Values - Co|Twp|City|Vlg'!V:V, MATCH($B36,'PP Values - Co|Twp|City|Vlg'!$B:$B,0))</f>
        <v>0</v>
      </c>
      <c r="AA36">
        <f>INDEX('PP Values - Co|Twp|City|Vlg'!W:W, MATCH($B36,'PP Values - Co|Twp|City|Vlg'!$B:$B,0))</f>
        <v>1145400</v>
      </c>
      <c r="AB36">
        <f>INDEX('PP Values - Co|Twp|City|Vlg'!X:X, MATCH($B36,'PP Values - Co|Twp|City|Vlg'!$B:$B,0))</f>
        <v>1045500</v>
      </c>
      <c r="AC36">
        <f>INDEX('PP Values - Co|Twp|City|Vlg'!Y:Y, MATCH($B36,'PP Values - Co|Twp|City|Vlg'!$B:$B,0))</f>
        <v>0</v>
      </c>
      <c r="AD36">
        <f>INDEX('PP Values - Co|Twp|City|Vlg'!Z:Z, MATCH($B36,'PP Values - Co|Twp|City|Vlg'!$B:$B,0))</f>
        <v>88700</v>
      </c>
      <c r="AE36">
        <f>INDEX('PP Values - Co|Twp|City|Vlg'!AA:AA, MATCH($B36,'PP Values - Co|Twp|City|Vlg'!$B:$B,0))</f>
        <v>0</v>
      </c>
      <c r="AF36">
        <f>INDEX('PP Values - Co|Twp|City|Vlg'!AB:AB, MATCH($B36,'PP Values - Co|Twp|City|Vlg'!$B:$B,0))</f>
        <v>2279600</v>
      </c>
      <c r="AG36">
        <f>INDEX('PP Values - Co|Twp|City|Vlg'!AC:AC, MATCH($B36,'PP Values - Co|Twp|City|Vlg'!$B:$B,0))</f>
        <v>0</v>
      </c>
      <c r="AH36">
        <f>INDEX('PP Values - Co|Twp|City|Vlg'!AD:AD, MATCH($B36,'PP Values - Co|Twp|City|Vlg'!$B:$B,0))</f>
        <v>0</v>
      </c>
      <c r="AI36">
        <f>INDEX('PP Values - Co|Twp|City|Vlg'!AE:AE, MATCH($B36,'PP Values - Co|Twp|City|Vlg'!$B:$B,0))</f>
        <v>1097700</v>
      </c>
      <c r="AJ36">
        <f>INDEX('PP Values - Co|Twp|City|Vlg'!AF:AF, MATCH($B36,'PP Values - Co|Twp|City|Vlg'!$B:$B,0))</f>
        <v>8994300</v>
      </c>
      <c r="AK36">
        <f>INDEX('PP Values - Co|Twp|City|Vlg'!AG:AG, MATCH($B36,'PP Values - Co|Twp|City|Vlg'!$B:$B,0))</f>
        <v>0</v>
      </c>
      <c r="AL36">
        <f>INDEX('PP Values - Co|Twp|City|Vlg'!AH:AH, MATCH($B36,'PP Values - Co|Twp|City|Vlg'!$B:$B,0))</f>
        <v>0</v>
      </c>
      <c r="AM36">
        <f>INDEX('PP Values - Co|Twp|City|Vlg'!AI:AI, MATCH($B36,'PP Values - Co|Twp|City|Vlg'!$B:$B,0))</f>
        <v>0</v>
      </c>
      <c r="AN36">
        <f>INDEX('PP Values - Co|Twp|City|Vlg'!AJ:AJ, MATCH($B36,'PP Values - Co|Twp|City|Vlg'!$B:$B,0))</f>
        <v>10092000</v>
      </c>
      <c r="AO36">
        <f>INDEX('PP Values - Co|Twp|City|Vlg'!AK:AK, MATCH($B36,'PP Values - Co|Twp|City|Vlg'!$B:$B,0))</f>
        <v>0</v>
      </c>
      <c r="AP36">
        <f>INDEX('PP Values - Co|Twp|City|Vlg'!AL:AL, MATCH($B36,'PP Values - Co|Twp|City|Vlg'!$B:$B,0))</f>
        <v>-7450900</v>
      </c>
    </row>
    <row r="37" spans="1:42" x14ac:dyDescent="0.25">
      <c r="A37" s="164" t="s">
        <v>91</v>
      </c>
      <c r="B37" s="164" t="s">
        <v>224</v>
      </c>
      <c r="C37" s="164" t="s">
        <v>91</v>
      </c>
      <c r="D37" s="164" t="s">
        <v>224</v>
      </c>
      <c r="E37" s="164" t="s">
        <v>225</v>
      </c>
      <c r="F37" s="164" t="s">
        <v>218</v>
      </c>
      <c r="H37" s="164" t="s">
        <v>97</v>
      </c>
      <c r="I37" s="164" t="s">
        <v>97</v>
      </c>
      <c r="J37" s="164" t="s">
        <v>98</v>
      </c>
      <c r="K37">
        <f>INDEX('PP Values - Co|Twp|City|Vlg'!G:G, MATCH($B37,'PP Values - Co|Twp|City|Vlg'!$B:$B,0))</f>
        <v>572000</v>
      </c>
      <c r="L37">
        <f>INDEX('PP Values - Co|Twp|City|Vlg'!H:H, MATCH($B37,'PP Values - Co|Twp|City|Vlg'!$B:$B,0))</f>
        <v>3702300</v>
      </c>
      <c r="M37">
        <f>INDEX('PP Values - Co|Twp|City|Vlg'!I:I, MATCH($B37,'PP Values - Co|Twp|City|Vlg'!$B:$B,0))</f>
        <v>0</v>
      </c>
      <c r="N37">
        <f>INDEX('PP Values - Co|Twp|City|Vlg'!J:J, MATCH($B37,'PP Values - Co|Twp|City|Vlg'!$B:$B,0))</f>
        <v>3178850</v>
      </c>
      <c r="O37">
        <f>INDEX('PP Values - Co|Twp|City|Vlg'!K:K, MATCH($B37,'PP Values - Co|Twp|City|Vlg'!$B:$B,0))</f>
        <v>0</v>
      </c>
      <c r="P37">
        <f>INDEX('PP Values - Co|Twp|City|Vlg'!L:L, MATCH($B37,'PP Values - Co|Twp|City|Vlg'!$B:$B,0))</f>
        <v>7453150</v>
      </c>
      <c r="Q37">
        <f>INDEX('PP Values - Co|Twp|City|Vlg'!M:M, MATCH($B37,'PP Values - Co|Twp|City|Vlg'!$B:$B,0))</f>
        <v>0</v>
      </c>
      <c r="R37">
        <f>INDEX('PP Values - Co|Twp|City|Vlg'!N:N, MATCH($B37,'PP Values - Co|Twp|City|Vlg'!$B:$B,0))</f>
        <v>0</v>
      </c>
      <c r="S37">
        <f>INDEX('PP Values - Co|Twp|City|Vlg'!O:O, MATCH($B37,'PP Values - Co|Twp|City|Vlg'!$B:$B,0))</f>
        <v>317600</v>
      </c>
      <c r="T37">
        <f>INDEX('PP Values - Co|Twp|City|Vlg'!P:P, MATCH($B37,'PP Values - Co|Twp|City|Vlg'!$B:$B,0))</f>
        <v>4821400</v>
      </c>
      <c r="U37">
        <f>INDEX('PP Values - Co|Twp|City|Vlg'!Q:Q, MATCH($B37,'PP Values - Co|Twp|City|Vlg'!$B:$B,0))</f>
        <v>0</v>
      </c>
      <c r="V37">
        <f>INDEX('PP Values - Co|Twp|City|Vlg'!R:R, MATCH($B37,'PP Values - Co|Twp|City|Vlg'!$B:$B,0))</f>
        <v>2803700</v>
      </c>
      <c r="W37">
        <f>INDEX('PP Values - Co|Twp|City|Vlg'!S:S, MATCH($B37,'PP Values - Co|Twp|City|Vlg'!$B:$B,0))</f>
        <v>0</v>
      </c>
      <c r="X37">
        <f>INDEX('PP Values - Co|Twp|City|Vlg'!T:T, MATCH($B37,'PP Values - Co|Twp|City|Vlg'!$B:$B,0))</f>
        <v>7942700</v>
      </c>
      <c r="Y37">
        <f>INDEX('PP Values - Co|Twp|City|Vlg'!U:U, MATCH($B37,'PP Values - Co|Twp|City|Vlg'!$B:$B,0))</f>
        <v>0</v>
      </c>
      <c r="Z37">
        <f>INDEX('PP Values - Co|Twp|City|Vlg'!V:V, MATCH($B37,'PP Values - Co|Twp|City|Vlg'!$B:$B,0))</f>
        <v>0</v>
      </c>
      <c r="AA37">
        <f>INDEX('PP Values - Co|Twp|City|Vlg'!W:W, MATCH($B37,'PP Values - Co|Twp|City|Vlg'!$B:$B,0))</f>
        <v>30100</v>
      </c>
      <c r="AB37">
        <f>INDEX('PP Values - Co|Twp|City|Vlg'!X:X, MATCH($B37,'PP Values - Co|Twp|City|Vlg'!$B:$B,0))</f>
        <v>5623300</v>
      </c>
      <c r="AC37">
        <f>INDEX('PP Values - Co|Twp|City|Vlg'!Y:Y, MATCH($B37,'PP Values - Co|Twp|City|Vlg'!$B:$B,0))</f>
        <v>0</v>
      </c>
      <c r="AD37">
        <f>INDEX('PP Values - Co|Twp|City|Vlg'!Z:Z, MATCH($B37,'PP Values - Co|Twp|City|Vlg'!$B:$B,0))</f>
        <v>2524600</v>
      </c>
      <c r="AE37">
        <f>INDEX('PP Values - Co|Twp|City|Vlg'!AA:AA, MATCH($B37,'PP Values - Co|Twp|City|Vlg'!$B:$B,0))</f>
        <v>0</v>
      </c>
      <c r="AF37">
        <f>INDEX('PP Values - Co|Twp|City|Vlg'!AB:AB, MATCH($B37,'PP Values - Co|Twp|City|Vlg'!$B:$B,0))</f>
        <v>8178000</v>
      </c>
      <c r="AG37">
        <f>INDEX('PP Values - Co|Twp|City|Vlg'!AC:AC, MATCH($B37,'PP Values - Co|Twp|City|Vlg'!$B:$B,0))</f>
        <v>0</v>
      </c>
      <c r="AH37">
        <f>INDEX('PP Values - Co|Twp|City|Vlg'!AD:AD, MATCH($B37,'PP Values - Co|Twp|City|Vlg'!$B:$B,0))</f>
        <v>0</v>
      </c>
      <c r="AI37">
        <f>INDEX('PP Values - Co|Twp|City|Vlg'!AE:AE, MATCH($B37,'PP Values - Co|Twp|City|Vlg'!$B:$B,0))</f>
        <v>43400</v>
      </c>
      <c r="AJ37">
        <f>INDEX('PP Values - Co|Twp|City|Vlg'!AF:AF, MATCH($B37,'PP Values - Co|Twp|City|Vlg'!$B:$B,0))</f>
        <v>56300</v>
      </c>
      <c r="AK37">
        <f>INDEX('PP Values - Co|Twp|City|Vlg'!AG:AG, MATCH($B37,'PP Values - Co|Twp|City|Vlg'!$B:$B,0))</f>
        <v>0</v>
      </c>
      <c r="AL37">
        <f>INDEX('PP Values - Co|Twp|City|Vlg'!AH:AH, MATCH($B37,'PP Values - Co|Twp|City|Vlg'!$B:$B,0))</f>
        <v>0</v>
      </c>
      <c r="AM37">
        <f>INDEX('PP Values - Co|Twp|City|Vlg'!AI:AI, MATCH($B37,'PP Values - Co|Twp|City|Vlg'!$B:$B,0))</f>
        <v>0</v>
      </c>
      <c r="AN37">
        <f>INDEX('PP Values - Co|Twp|City|Vlg'!AJ:AJ, MATCH($B37,'PP Values - Co|Twp|City|Vlg'!$B:$B,0))</f>
        <v>99700</v>
      </c>
      <c r="AO37">
        <f>INDEX('PP Values - Co|Twp|City|Vlg'!AK:AK, MATCH($B37,'PP Values - Co|Twp|City|Vlg'!$B:$B,0))</f>
        <v>0</v>
      </c>
      <c r="AP37">
        <f>INDEX('PP Values - Co|Twp|City|Vlg'!AL:AL, MATCH($B37,'PP Values - Co|Twp|City|Vlg'!$B:$B,0))</f>
        <v>7353450</v>
      </c>
    </row>
    <row r="38" spans="1:42" x14ac:dyDescent="0.25">
      <c r="A38" s="164" t="s">
        <v>91</v>
      </c>
      <c r="B38" s="164" t="s">
        <v>228</v>
      </c>
      <c r="C38" s="164" t="s">
        <v>91</v>
      </c>
      <c r="D38" s="164" t="s">
        <v>228</v>
      </c>
      <c r="E38" s="164" t="s">
        <v>229</v>
      </c>
      <c r="F38" s="164" t="s">
        <v>218</v>
      </c>
      <c r="H38" s="164" t="s">
        <v>97</v>
      </c>
      <c r="I38" s="164" t="s">
        <v>97</v>
      </c>
      <c r="J38" s="164" t="s">
        <v>98</v>
      </c>
      <c r="K38">
        <f>INDEX('PP Values - Co|Twp|City|Vlg'!G:G, MATCH($B38,'PP Values - Co|Twp|City|Vlg'!$B:$B,0))</f>
        <v>222400</v>
      </c>
      <c r="L38">
        <f>INDEX('PP Values - Co|Twp|City|Vlg'!H:H, MATCH($B38,'PP Values - Co|Twp|City|Vlg'!$B:$B,0))</f>
        <v>111000</v>
      </c>
      <c r="M38">
        <f>INDEX('PP Values - Co|Twp|City|Vlg'!I:I, MATCH($B38,'PP Values - Co|Twp|City|Vlg'!$B:$B,0))</f>
        <v>0</v>
      </c>
      <c r="N38">
        <f>INDEX('PP Values - Co|Twp|City|Vlg'!J:J, MATCH($B38,'PP Values - Co|Twp|City|Vlg'!$B:$B,0))</f>
        <v>0</v>
      </c>
      <c r="O38">
        <f>INDEX('PP Values - Co|Twp|City|Vlg'!K:K, MATCH($B38,'PP Values - Co|Twp|City|Vlg'!$B:$B,0))</f>
        <v>0</v>
      </c>
      <c r="P38">
        <f>INDEX('PP Values - Co|Twp|City|Vlg'!L:L, MATCH($B38,'PP Values - Co|Twp|City|Vlg'!$B:$B,0))</f>
        <v>333400</v>
      </c>
      <c r="Q38">
        <f>INDEX('PP Values - Co|Twp|City|Vlg'!M:M, MATCH($B38,'PP Values - Co|Twp|City|Vlg'!$B:$B,0))</f>
        <v>0</v>
      </c>
      <c r="R38">
        <f>INDEX('PP Values - Co|Twp|City|Vlg'!N:N, MATCH($B38,'PP Values - Co|Twp|City|Vlg'!$B:$B,0))</f>
        <v>0</v>
      </c>
      <c r="S38">
        <f>INDEX('PP Values - Co|Twp|City|Vlg'!O:O, MATCH($B38,'PP Values - Co|Twp|City|Vlg'!$B:$B,0))</f>
        <v>137700</v>
      </c>
      <c r="T38">
        <f>INDEX('PP Values - Co|Twp|City|Vlg'!P:P, MATCH($B38,'PP Values - Co|Twp|City|Vlg'!$B:$B,0))</f>
        <v>97100</v>
      </c>
      <c r="U38">
        <f>INDEX('PP Values - Co|Twp|City|Vlg'!Q:Q, MATCH($B38,'PP Values - Co|Twp|City|Vlg'!$B:$B,0))</f>
        <v>0</v>
      </c>
      <c r="V38">
        <f>INDEX('PP Values - Co|Twp|City|Vlg'!R:R, MATCH($B38,'PP Values - Co|Twp|City|Vlg'!$B:$B,0))</f>
        <v>0</v>
      </c>
      <c r="W38">
        <f>INDEX('PP Values - Co|Twp|City|Vlg'!S:S, MATCH($B38,'PP Values - Co|Twp|City|Vlg'!$B:$B,0))</f>
        <v>0</v>
      </c>
      <c r="X38">
        <f>INDEX('PP Values - Co|Twp|City|Vlg'!T:T, MATCH($B38,'PP Values - Co|Twp|City|Vlg'!$B:$B,0))</f>
        <v>234800</v>
      </c>
      <c r="Y38">
        <f>INDEX('PP Values - Co|Twp|City|Vlg'!U:U, MATCH($B38,'PP Values - Co|Twp|City|Vlg'!$B:$B,0))</f>
        <v>0</v>
      </c>
      <c r="Z38">
        <f>INDEX('PP Values - Co|Twp|City|Vlg'!V:V, MATCH($B38,'PP Values - Co|Twp|City|Vlg'!$B:$B,0))</f>
        <v>0</v>
      </c>
      <c r="AA38">
        <f>INDEX('PP Values - Co|Twp|City|Vlg'!W:W, MATCH($B38,'PP Values - Co|Twp|City|Vlg'!$B:$B,0))</f>
        <v>124700</v>
      </c>
      <c r="AB38">
        <f>INDEX('PP Values - Co|Twp|City|Vlg'!X:X, MATCH($B38,'PP Values - Co|Twp|City|Vlg'!$B:$B,0))</f>
        <v>285700</v>
      </c>
      <c r="AC38">
        <f>INDEX('PP Values - Co|Twp|City|Vlg'!Y:Y, MATCH($B38,'PP Values - Co|Twp|City|Vlg'!$B:$B,0))</f>
        <v>0</v>
      </c>
      <c r="AD38">
        <f>INDEX('PP Values - Co|Twp|City|Vlg'!Z:Z, MATCH($B38,'PP Values - Co|Twp|City|Vlg'!$B:$B,0))</f>
        <v>0</v>
      </c>
      <c r="AE38">
        <f>INDEX('PP Values - Co|Twp|City|Vlg'!AA:AA, MATCH($B38,'PP Values - Co|Twp|City|Vlg'!$B:$B,0))</f>
        <v>0</v>
      </c>
      <c r="AF38">
        <f>INDEX('PP Values - Co|Twp|City|Vlg'!AB:AB, MATCH($B38,'PP Values - Co|Twp|City|Vlg'!$B:$B,0))</f>
        <v>410400</v>
      </c>
      <c r="AG38">
        <f>INDEX('PP Values - Co|Twp|City|Vlg'!AC:AC, MATCH($B38,'PP Values - Co|Twp|City|Vlg'!$B:$B,0))</f>
        <v>0</v>
      </c>
      <c r="AH38">
        <f>INDEX('PP Values - Co|Twp|City|Vlg'!AD:AD, MATCH($B38,'PP Values - Co|Twp|City|Vlg'!$B:$B,0))</f>
        <v>0</v>
      </c>
      <c r="AI38">
        <f>INDEX('PP Values - Co|Twp|City|Vlg'!AE:AE, MATCH($B38,'PP Values - Co|Twp|City|Vlg'!$B:$B,0))</f>
        <v>5000</v>
      </c>
      <c r="AJ38">
        <f>INDEX('PP Values - Co|Twp|City|Vlg'!AF:AF, MATCH($B38,'PP Values - Co|Twp|City|Vlg'!$B:$B,0))</f>
        <v>0</v>
      </c>
      <c r="AK38">
        <f>INDEX('PP Values - Co|Twp|City|Vlg'!AG:AG, MATCH($B38,'PP Values - Co|Twp|City|Vlg'!$B:$B,0))</f>
        <v>0</v>
      </c>
      <c r="AL38">
        <f>INDEX('PP Values - Co|Twp|City|Vlg'!AH:AH, MATCH($B38,'PP Values - Co|Twp|City|Vlg'!$B:$B,0))</f>
        <v>0</v>
      </c>
      <c r="AM38">
        <f>INDEX('PP Values - Co|Twp|City|Vlg'!AI:AI, MATCH($B38,'PP Values - Co|Twp|City|Vlg'!$B:$B,0))</f>
        <v>0</v>
      </c>
      <c r="AN38">
        <f>INDEX('PP Values - Co|Twp|City|Vlg'!AJ:AJ, MATCH($B38,'PP Values - Co|Twp|City|Vlg'!$B:$B,0))</f>
        <v>5000</v>
      </c>
      <c r="AO38">
        <f>INDEX('PP Values - Co|Twp|City|Vlg'!AK:AK, MATCH($B38,'PP Values - Co|Twp|City|Vlg'!$B:$B,0))</f>
        <v>0</v>
      </c>
      <c r="AP38">
        <f>INDEX('PP Values - Co|Twp|City|Vlg'!AL:AL, MATCH($B38,'PP Values - Co|Twp|City|Vlg'!$B:$B,0))</f>
        <v>328400</v>
      </c>
    </row>
    <row r="39" spans="1:42" x14ac:dyDescent="0.25">
      <c r="A39" s="164" t="s">
        <v>91</v>
      </c>
      <c r="B39" s="164" t="s">
        <v>232</v>
      </c>
      <c r="C39" s="164" t="s">
        <v>237</v>
      </c>
      <c r="D39" s="164" t="s">
        <v>238</v>
      </c>
      <c r="E39" s="164" t="s">
        <v>233</v>
      </c>
      <c r="F39" s="164" t="s">
        <v>218</v>
      </c>
      <c r="H39" s="164" t="s">
        <v>234</v>
      </c>
      <c r="I39" s="164" t="s">
        <v>97</v>
      </c>
      <c r="J39" s="164" t="s">
        <v>98</v>
      </c>
      <c r="K39">
        <f>INDEX('PP Values - Co|Twp|City|Vlg'!G:G, MATCH($B39,'PP Values - Co|Twp|City|Vlg'!$B:$B,0))</f>
        <v>0</v>
      </c>
      <c r="L39">
        <f>INDEX('PP Values - Co|Twp|City|Vlg'!H:H, MATCH($B39,'PP Values - Co|Twp|City|Vlg'!$B:$B,0))</f>
        <v>0</v>
      </c>
      <c r="M39">
        <f>INDEX('PP Values - Co|Twp|City|Vlg'!I:I, MATCH($B39,'PP Values - Co|Twp|City|Vlg'!$B:$B,0))</f>
        <v>0</v>
      </c>
      <c r="N39">
        <f>INDEX('PP Values - Co|Twp|City|Vlg'!J:J, MATCH($B39,'PP Values - Co|Twp|City|Vlg'!$B:$B,0))</f>
        <v>0</v>
      </c>
      <c r="O39">
        <f>INDEX('PP Values - Co|Twp|City|Vlg'!K:K, MATCH($B39,'PP Values - Co|Twp|City|Vlg'!$B:$B,0))</f>
        <v>0</v>
      </c>
      <c r="P39">
        <f>INDEX('PP Values - Co|Twp|City|Vlg'!L:L, MATCH($B39,'PP Values - Co|Twp|City|Vlg'!$B:$B,0))</f>
        <v>0</v>
      </c>
      <c r="Q39">
        <f>INDEX('PP Values - Co|Twp|City|Vlg'!M:M, MATCH($B39,'PP Values - Co|Twp|City|Vlg'!$B:$B,0))</f>
        <v>0</v>
      </c>
      <c r="R39">
        <f>INDEX('PP Values - Co|Twp|City|Vlg'!N:N, MATCH($B39,'PP Values - Co|Twp|City|Vlg'!$B:$B,0))</f>
        <v>0</v>
      </c>
      <c r="S39">
        <f>INDEX('PP Values - Co|Twp|City|Vlg'!O:O, MATCH($B39,'PP Values - Co|Twp|City|Vlg'!$B:$B,0))</f>
        <v>0</v>
      </c>
      <c r="T39">
        <f>INDEX('PP Values - Co|Twp|City|Vlg'!P:P, MATCH($B39,'PP Values - Co|Twp|City|Vlg'!$B:$B,0))</f>
        <v>0</v>
      </c>
      <c r="U39">
        <f>INDEX('PP Values - Co|Twp|City|Vlg'!Q:Q, MATCH($B39,'PP Values - Co|Twp|City|Vlg'!$B:$B,0))</f>
        <v>0</v>
      </c>
      <c r="V39">
        <f>INDEX('PP Values - Co|Twp|City|Vlg'!R:R, MATCH($B39,'PP Values - Co|Twp|City|Vlg'!$B:$B,0))</f>
        <v>0</v>
      </c>
      <c r="W39">
        <f>INDEX('PP Values - Co|Twp|City|Vlg'!S:S, MATCH($B39,'PP Values - Co|Twp|City|Vlg'!$B:$B,0))</f>
        <v>0</v>
      </c>
      <c r="X39">
        <f>INDEX('PP Values - Co|Twp|City|Vlg'!T:T, MATCH($B39,'PP Values - Co|Twp|City|Vlg'!$B:$B,0))</f>
        <v>0</v>
      </c>
      <c r="Y39">
        <f>INDEX('PP Values - Co|Twp|City|Vlg'!U:U, MATCH($B39,'PP Values - Co|Twp|City|Vlg'!$B:$B,0))</f>
        <v>0</v>
      </c>
      <c r="Z39">
        <f>INDEX('PP Values - Co|Twp|City|Vlg'!V:V, MATCH($B39,'PP Values - Co|Twp|City|Vlg'!$B:$B,0))</f>
        <v>0</v>
      </c>
      <c r="AA39">
        <f>INDEX('PP Values - Co|Twp|City|Vlg'!W:W, MATCH($B39,'PP Values - Co|Twp|City|Vlg'!$B:$B,0))</f>
        <v>0</v>
      </c>
      <c r="AB39">
        <f>INDEX('PP Values - Co|Twp|City|Vlg'!X:X, MATCH($B39,'PP Values - Co|Twp|City|Vlg'!$B:$B,0))</f>
        <v>0</v>
      </c>
      <c r="AC39">
        <f>INDEX('PP Values - Co|Twp|City|Vlg'!Y:Y, MATCH($B39,'PP Values - Co|Twp|City|Vlg'!$B:$B,0))</f>
        <v>0</v>
      </c>
      <c r="AD39">
        <f>INDEX('PP Values - Co|Twp|City|Vlg'!Z:Z, MATCH($B39,'PP Values - Co|Twp|City|Vlg'!$B:$B,0))</f>
        <v>0</v>
      </c>
      <c r="AE39">
        <f>INDEX('PP Values - Co|Twp|City|Vlg'!AA:AA, MATCH($B39,'PP Values - Co|Twp|City|Vlg'!$B:$B,0))</f>
        <v>0</v>
      </c>
      <c r="AF39">
        <f>INDEX('PP Values - Co|Twp|City|Vlg'!AB:AB, MATCH($B39,'PP Values - Co|Twp|City|Vlg'!$B:$B,0))</f>
        <v>0</v>
      </c>
      <c r="AG39">
        <f>INDEX('PP Values - Co|Twp|City|Vlg'!AC:AC, MATCH($B39,'PP Values - Co|Twp|City|Vlg'!$B:$B,0))</f>
        <v>0</v>
      </c>
      <c r="AH39">
        <f>INDEX('PP Values - Co|Twp|City|Vlg'!AD:AD, MATCH($B39,'PP Values - Co|Twp|City|Vlg'!$B:$B,0))</f>
        <v>0</v>
      </c>
      <c r="AI39">
        <f>INDEX('PP Values - Co|Twp|City|Vlg'!AE:AE, MATCH($B39,'PP Values - Co|Twp|City|Vlg'!$B:$B,0))</f>
        <v>0</v>
      </c>
      <c r="AJ39">
        <f>INDEX('PP Values - Co|Twp|City|Vlg'!AF:AF, MATCH($B39,'PP Values - Co|Twp|City|Vlg'!$B:$B,0))</f>
        <v>0</v>
      </c>
      <c r="AK39">
        <f>INDEX('PP Values - Co|Twp|City|Vlg'!AG:AG, MATCH($B39,'PP Values - Co|Twp|City|Vlg'!$B:$B,0))</f>
        <v>0</v>
      </c>
      <c r="AL39">
        <f>INDEX('PP Values - Co|Twp|City|Vlg'!AH:AH, MATCH($B39,'PP Values - Co|Twp|City|Vlg'!$B:$B,0))</f>
        <v>0</v>
      </c>
      <c r="AM39">
        <f>INDEX('PP Values - Co|Twp|City|Vlg'!AI:AI, MATCH($B39,'PP Values - Co|Twp|City|Vlg'!$B:$B,0))</f>
        <v>0</v>
      </c>
      <c r="AN39">
        <f>INDEX('PP Values - Co|Twp|City|Vlg'!AJ:AJ, MATCH($B39,'PP Values - Co|Twp|City|Vlg'!$B:$B,0))</f>
        <v>0</v>
      </c>
      <c r="AO39">
        <f>INDEX('PP Values - Co|Twp|City|Vlg'!AK:AK, MATCH($B39,'PP Values - Co|Twp|City|Vlg'!$B:$B,0))</f>
        <v>0</v>
      </c>
      <c r="AP39">
        <f>INDEX('PP Values - Co|Twp|City|Vlg'!AL:AL, MATCH($B39,'PP Values - Co|Twp|City|Vlg'!$B:$B,0))</f>
        <v>0</v>
      </c>
    </row>
    <row r="40" spans="1:42" x14ac:dyDescent="0.25">
      <c r="A40" s="164" t="s">
        <v>91</v>
      </c>
      <c r="B40" s="164" t="s">
        <v>239</v>
      </c>
      <c r="C40" s="164" t="s">
        <v>91</v>
      </c>
      <c r="D40" s="164" t="s">
        <v>239</v>
      </c>
      <c r="E40" s="164" t="s">
        <v>180</v>
      </c>
      <c r="F40" s="164" t="s">
        <v>218</v>
      </c>
      <c r="H40" s="164" t="s">
        <v>97</v>
      </c>
      <c r="I40" s="164" t="s">
        <v>97</v>
      </c>
      <c r="J40" s="164" t="s">
        <v>98</v>
      </c>
      <c r="K40">
        <f>INDEX('PP Values - Co|Twp|City|Vlg'!G:G, MATCH($B40,'PP Values - Co|Twp|City|Vlg'!$B:$B,0))</f>
        <v>918700</v>
      </c>
      <c r="L40">
        <f>INDEX('PP Values - Co|Twp|City|Vlg'!H:H, MATCH($B40,'PP Values - Co|Twp|City|Vlg'!$B:$B,0))</f>
        <v>6141900</v>
      </c>
      <c r="M40">
        <f>INDEX('PP Values - Co|Twp|City|Vlg'!I:I, MATCH($B40,'PP Values - Co|Twp|City|Vlg'!$B:$B,0))</f>
        <v>0</v>
      </c>
      <c r="N40">
        <f>INDEX('PP Values - Co|Twp|City|Vlg'!J:J, MATCH($B40,'PP Values - Co|Twp|City|Vlg'!$B:$B,0))</f>
        <v>0</v>
      </c>
      <c r="O40">
        <f>INDEX('PP Values - Co|Twp|City|Vlg'!K:K, MATCH($B40,'PP Values - Co|Twp|City|Vlg'!$B:$B,0))</f>
        <v>0</v>
      </c>
      <c r="P40">
        <f>INDEX('PP Values - Co|Twp|City|Vlg'!L:L, MATCH($B40,'PP Values - Co|Twp|City|Vlg'!$B:$B,0))</f>
        <v>7060600</v>
      </c>
      <c r="Q40">
        <f>INDEX('PP Values - Co|Twp|City|Vlg'!M:M, MATCH($B40,'PP Values - Co|Twp|City|Vlg'!$B:$B,0))</f>
        <v>0</v>
      </c>
      <c r="R40">
        <f>INDEX('PP Values - Co|Twp|City|Vlg'!N:N, MATCH($B40,'PP Values - Co|Twp|City|Vlg'!$B:$B,0))</f>
        <v>0</v>
      </c>
      <c r="S40">
        <f>INDEX('PP Values - Co|Twp|City|Vlg'!O:O, MATCH($B40,'PP Values - Co|Twp|City|Vlg'!$B:$B,0))</f>
        <v>724700</v>
      </c>
      <c r="T40">
        <f>INDEX('PP Values - Co|Twp|City|Vlg'!P:P, MATCH($B40,'PP Values - Co|Twp|City|Vlg'!$B:$B,0))</f>
        <v>2631900</v>
      </c>
      <c r="U40">
        <f>INDEX('PP Values - Co|Twp|City|Vlg'!Q:Q, MATCH($B40,'PP Values - Co|Twp|City|Vlg'!$B:$B,0))</f>
        <v>0</v>
      </c>
      <c r="V40">
        <f>INDEX('PP Values - Co|Twp|City|Vlg'!R:R, MATCH($B40,'PP Values - Co|Twp|City|Vlg'!$B:$B,0))</f>
        <v>0</v>
      </c>
      <c r="W40">
        <f>INDEX('PP Values - Co|Twp|City|Vlg'!S:S, MATCH($B40,'PP Values - Co|Twp|City|Vlg'!$B:$B,0))</f>
        <v>0</v>
      </c>
      <c r="X40">
        <f>INDEX('PP Values - Co|Twp|City|Vlg'!T:T, MATCH($B40,'PP Values - Co|Twp|City|Vlg'!$B:$B,0))</f>
        <v>3356600</v>
      </c>
      <c r="Y40">
        <f>INDEX('PP Values - Co|Twp|City|Vlg'!U:U, MATCH($B40,'PP Values - Co|Twp|City|Vlg'!$B:$B,0))</f>
        <v>0</v>
      </c>
      <c r="Z40">
        <f>INDEX('PP Values - Co|Twp|City|Vlg'!V:V, MATCH($B40,'PP Values - Co|Twp|City|Vlg'!$B:$B,0))</f>
        <v>0</v>
      </c>
      <c r="AA40">
        <f>INDEX('PP Values - Co|Twp|City|Vlg'!W:W, MATCH($B40,'PP Values - Co|Twp|City|Vlg'!$B:$B,0))</f>
        <v>592400</v>
      </c>
      <c r="AB40">
        <f>INDEX('PP Values - Co|Twp|City|Vlg'!X:X, MATCH($B40,'PP Values - Co|Twp|City|Vlg'!$B:$B,0))</f>
        <v>1144700</v>
      </c>
      <c r="AC40">
        <f>INDEX('PP Values - Co|Twp|City|Vlg'!Y:Y, MATCH($B40,'PP Values - Co|Twp|City|Vlg'!$B:$B,0))</f>
        <v>0</v>
      </c>
      <c r="AD40">
        <f>INDEX('PP Values - Co|Twp|City|Vlg'!Z:Z, MATCH($B40,'PP Values - Co|Twp|City|Vlg'!$B:$B,0))</f>
        <v>0</v>
      </c>
      <c r="AE40">
        <f>INDEX('PP Values - Co|Twp|City|Vlg'!AA:AA, MATCH($B40,'PP Values - Co|Twp|City|Vlg'!$B:$B,0))</f>
        <v>0</v>
      </c>
      <c r="AF40">
        <f>INDEX('PP Values - Co|Twp|City|Vlg'!AB:AB, MATCH($B40,'PP Values - Co|Twp|City|Vlg'!$B:$B,0))</f>
        <v>1737100</v>
      </c>
      <c r="AG40">
        <f>INDEX('PP Values - Co|Twp|City|Vlg'!AC:AC, MATCH($B40,'PP Values - Co|Twp|City|Vlg'!$B:$B,0))</f>
        <v>0</v>
      </c>
      <c r="AH40">
        <f>INDEX('PP Values - Co|Twp|City|Vlg'!AD:AD, MATCH($B40,'PP Values - Co|Twp|City|Vlg'!$B:$B,0))</f>
        <v>0</v>
      </c>
      <c r="AI40">
        <f>INDEX('PP Values - Co|Twp|City|Vlg'!AE:AE, MATCH($B40,'PP Values - Co|Twp|City|Vlg'!$B:$B,0))</f>
        <v>412000</v>
      </c>
      <c r="AJ40">
        <f>INDEX('PP Values - Co|Twp|City|Vlg'!AF:AF, MATCH($B40,'PP Values - Co|Twp|City|Vlg'!$B:$B,0))</f>
        <v>0</v>
      </c>
      <c r="AK40">
        <f>INDEX('PP Values - Co|Twp|City|Vlg'!AG:AG, MATCH($B40,'PP Values - Co|Twp|City|Vlg'!$B:$B,0))</f>
        <v>0</v>
      </c>
      <c r="AL40">
        <f>INDEX('PP Values - Co|Twp|City|Vlg'!AH:AH, MATCH($B40,'PP Values - Co|Twp|City|Vlg'!$B:$B,0))</f>
        <v>0</v>
      </c>
      <c r="AM40">
        <f>INDEX('PP Values - Co|Twp|City|Vlg'!AI:AI, MATCH($B40,'PP Values - Co|Twp|City|Vlg'!$B:$B,0))</f>
        <v>0</v>
      </c>
      <c r="AN40">
        <f>INDEX('PP Values - Co|Twp|City|Vlg'!AJ:AJ, MATCH($B40,'PP Values - Co|Twp|City|Vlg'!$B:$B,0))</f>
        <v>412000</v>
      </c>
      <c r="AO40">
        <f>INDEX('PP Values - Co|Twp|City|Vlg'!AK:AK, MATCH($B40,'PP Values - Co|Twp|City|Vlg'!$B:$B,0))</f>
        <v>0</v>
      </c>
      <c r="AP40">
        <f>INDEX('PP Values - Co|Twp|City|Vlg'!AL:AL, MATCH($B40,'PP Values - Co|Twp|City|Vlg'!$B:$B,0))</f>
        <v>6648600</v>
      </c>
    </row>
    <row r="41" spans="1:42" x14ac:dyDescent="0.25">
      <c r="A41" s="164" t="s">
        <v>91</v>
      </c>
      <c r="B41" s="164" t="s">
        <v>243</v>
      </c>
      <c r="C41" s="164" t="s">
        <v>248</v>
      </c>
      <c r="D41" s="164" t="s">
        <v>243</v>
      </c>
      <c r="E41" s="164" t="s">
        <v>244</v>
      </c>
      <c r="F41" s="164" t="s">
        <v>249</v>
      </c>
      <c r="H41" s="164" t="s">
        <v>247</v>
      </c>
      <c r="I41" s="164" t="s">
        <v>246</v>
      </c>
      <c r="J41" s="164" t="s">
        <v>250</v>
      </c>
      <c r="K41">
        <f>INDEX('PP Values - SD|ISD|CC'!H:H, MATCH($B41,'PP Values - SD|ISD|CC'!$B:$B,0))</f>
        <v>327300</v>
      </c>
      <c r="L41">
        <f>INDEX('PP Values - SD|ISD|CC'!I:I, MATCH($B41,'PP Values - SD|ISD|CC'!$B:$B,0))</f>
        <v>317500</v>
      </c>
      <c r="M41">
        <f>INDEX('PP Values - SD|ISD|CC'!J:J, MATCH($B41,'PP Values - SD|ISD|CC'!$B:$B,0))</f>
        <v>0</v>
      </c>
      <c r="N41">
        <f>INDEX('PP Values - SD|ISD|CC'!K:K, MATCH($B41,'PP Values - SD|ISD|CC'!$B:$B,0))</f>
        <v>0</v>
      </c>
      <c r="O41">
        <f>INDEX('PP Values - SD|ISD|CC'!L:L, MATCH($B41,'PP Values - SD|ISD|CC'!$B:$B,0))</f>
        <v>0</v>
      </c>
      <c r="P41">
        <f>INDEX('PP Values - SD|ISD|CC'!M:M, MATCH($B41,'PP Values - SD|ISD|CC'!$B:$B,0))</f>
        <v>644800</v>
      </c>
      <c r="Q41">
        <f>INDEX('PP Values - SD|ISD|CC'!N:N, MATCH($B41,'PP Values - SD|ISD|CC'!$B:$B,0))</f>
        <v>0</v>
      </c>
      <c r="R41">
        <f>INDEX('PP Values - SD|ISD|CC'!O:O, MATCH($B41,'PP Values - SD|ISD|CC'!$B:$B,0))</f>
        <v>0</v>
      </c>
      <c r="S41">
        <f>INDEX('PP Values - SD|ISD|CC'!P:P, MATCH($B41,'PP Values - SD|ISD|CC'!$B:$B,0))</f>
        <v>728700</v>
      </c>
      <c r="T41">
        <f>INDEX('PP Values - SD|ISD|CC'!Q:Q, MATCH($B41,'PP Values - SD|ISD|CC'!$B:$B,0))</f>
        <v>357000</v>
      </c>
      <c r="U41">
        <f>INDEX('PP Values - SD|ISD|CC'!R:R, MATCH($B41,'PP Values - SD|ISD|CC'!$B:$B,0))</f>
        <v>0</v>
      </c>
      <c r="V41">
        <f>INDEX('PP Values - SD|ISD|CC'!S:S, MATCH($B41,'PP Values - SD|ISD|CC'!$B:$B,0))</f>
        <v>0</v>
      </c>
      <c r="W41">
        <f>INDEX('PP Values - SD|ISD|CC'!T:T, MATCH($B41,'PP Values - SD|ISD|CC'!$B:$B,0))</f>
        <v>0</v>
      </c>
      <c r="X41">
        <f>INDEX('PP Values - SD|ISD|CC'!U:U, MATCH($B41,'PP Values - SD|ISD|CC'!$B:$B,0))</f>
        <v>1085700</v>
      </c>
      <c r="Y41">
        <f>INDEX('PP Values - SD|ISD|CC'!V:V, MATCH($B41,'PP Values - SD|ISD|CC'!$B:$B,0))</f>
        <v>0</v>
      </c>
      <c r="Z41">
        <f>INDEX('PP Values - SD|ISD|CC'!W:W, MATCH($B41,'PP Values - SD|ISD|CC'!$B:$B,0))</f>
        <v>0</v>
      </c>
      <c r="AA41">
        <f>INDEX('PP Values - SD|ISD|CC'!X:X, MATCH($B41,'PP Values - SD|ISD|CC'!$B:$B,0))</f>
        <v>291200</v>
      </c>
      <c r="AB41">
        <f>INDEX('PP Values - SD|ISD|CC'!Y:Y, MATCH($B41,'PP Values - SD|ISD|CC'!$B:$B,0))</f>
        <v>238000</v>
      </c>
      <c r="AC41">
        <f>INDEX('PP Values - SD|ISD|CC'!Z:Z, MATCH($B41,'PP Values - SD|ISD|CC'!$B:$B,0))</f>
        <v>0</v>
      </c>
      <c r="AD41">
        <f>INDEX('PP Values - SD|ISD|CC'!AA:AA, MATCH($B41,'PP Values - SD|ISD|CC'!$B:$B,0))</f>
        <v>0</v>
      </c>
      <c r="AE41">
        <f>INDEX('PP Values - SD|ISD|CC'!AB:AB, MATCH($B41,'PP Values - SD|ISD|CC'!$B:$B,0))</f>
        <v>0</v>
      </c>
      <c r="AF41">
        <f>INDEX('PP Values - SD|ISD|CC'!AC:AC, MATCH($B41,'PP Values - SD|ISD|CC'!$B:$B,0))</f>
        <v>529200</v>
      </c>
      <c r="AG41">
        <f>INDEX('PP Values - SD|ISD|CC'!AD:AD, MATCH($B41,'PP Values - SD|ISD|CC'!$B:$B,0))</f>
        <v>0</v>
      </c>
      <c r="AH41">
        <f>INDEX('PP Values - SD|ISD|CC'!AE:AE, MATCH($B41,'PP Values - SD|ISD|CC'!$B:$B,0))</f>
        <v>0</v>
      </c>
      <c r="AI41">
        <f>INDEX('PP Values - SD|ISD|CC'!AF:AF, MATCH($B41,'PP Values - SD|ISD|CC'!$B:$B,0))</f>
        <v>196000</v>
      </c>
      <c r="AJ41">
        <f>INDEX('PP Values - SD|ISD|CC'!AG:AG, MATCH($B41,'PP Values - SD|ISD|CC'!$B:$B,0))</f>
        <v>0</v>
      </c>
      <c r="AK41">
        <f>INDEX('PP Values - SD|ISD|CC'!AH:AH, MATCH($B41,'PP Values - SD|ISD|CC'!$B:$B,0))</f>
        <v>0</v>
      </c>
      <c r="AL41">
        <f>INDEX('PP Values - SD|ISD|CC'!AI:AI, MATCH($B41,'PP Values - SD|ISD|CC'!$B:$B,0))</f>
        <v>0</v>
      </c>
      <c r="AM41">
        <f>INDEX('PP Values - SD|ISD|CC'!AJ:AJ, MATCH($B41,'PP Values - SD|ISD|CC'!$B:$B,0))</f>
        <v>0</v>
      </c>
      <c r="AN41">
        <f>INDEX('PP Values - SD|ISD|CC'!AK:AK, MATCH($B41,'PP Values - SD|ISD|CC'!$B:$B,0))</f>
        <v>196000</v>
      </c>
      <c r="AO41">
        <f>INDEX('PP Values - SD|ISD|CC'!AL:AL, MATCH($B41,'PP Values - SD|ISD|CC'!$B:$B,0))</f>
        <v>0</v>
      </c>
      <c r="AP41">
        <f>INDEX('PP Values - SD|ISD|CC'!AM:AM, MATCH($B41,'PP Values - SD|ISD|CC'!$B:$B,0))</f>
        <v>448800</v>
      </c>
    </row>
    <row r="42" spans="1:42" x14ac:dyDescent="0.25">
      <c r="A42" s="164" t="s">
        <v>91</v>
      </c>
      <c r="B42" s="164" t="s">
        <v>251</v>
      </c>
      <c r="C42" s="164" t="s">
        <v>255</v>
      </c>
      <c r="D42" s="164" t="s">
        <v>251</v>
      </c>
      <c r="E42" s="164" t="s">
        <v>252</v>
      </c>
      <c r="F42" s="164" t="s">
        <v>249</v>
      </c>
      <c r="H42" s="164" t="s">
        <v>254</v>
      </c>
      <c r="I42" s="164" t="s">
        <v>253</v>
      </c>
      <c r="J42" s="164" t="s">
        <v>250</v>
      </c>
      <c r="K42">
        <f>INDEX('PP Values - SD|ISD|CC'!H:H, MATCH($B42,'PP Values - SD|ISD|CC'!$B:$B,0))</f>
        <v>100</v>
      </c>
      <c r="L42">
        <f>INDEX('PP Values - SD|ISD|CC'!I:I, MATCH($B42,'PP Values - SD|ISD|CC'!$B:$B,0))</f>
        <v>0</v>
      </c>
      <c r="M42">
        <f>INDEX('PP Values - SD|ISD|CC'!J:J, MATCH($B42,'PP Values - SD|ISD|CC'!$B:$B,0))</f>
        <v>0</v>
      </c>
      <c r="N42">
        <f>INDEX('PP Values - SD|ISD|CC'!K:K, MATCH($B42,'PP Values - SD|ISD|CC'!$B:$B,0))</f>
        <v>0</v>
      </c>
      <c r="O42">
        <f>INDEX('PP Values - SD|ISD|CC'!L:L, MATCH($B42,'PP Values - SD|ISD|CC'!$B:$B,0))</f>
        <v>0</v>
      </c>
      <c r="P42">
        <f>INDEX('PP Values - SD|ISD|CC'!M:M, MATCH($B42,'PP Values - SD|ISD|CC'!$B:$B,0))</f>
        <v>100</v>
      </c>
      <c r="Q42">
        <f>INDEX('PP Values - SD|ISD|CC'!N:N, MATCH($B42,'PP Values - SD|ISD|CC'!$B:$B,0))</f>
        <v>0</v>
      </c>
      <c r="R42">
        <f>INDEX('PP Values - SD|ISD|CC'!O:O, MATCH($B42,'PP Values - SD|ISD|CC'!$B:$B,0))</f>
        <v>0</v>
      </c>
      <c r="S42">
        <f>INDEX('PP Values - SD|ISD|CC'!P:P, MATCH($B42,'PP Values - SD|ISD|CC'!$B:$B,0))</f>
        <v>0</v>
      </c>
      <c r="T42">
        <f>INDEX('PP Values - SD|ISD|CC'!Q:Q, MATCH($B42,'PP Values - SD|ISD|CC'!$B:$B,0))</f>
        <v>0</v>
      </c>
      <c r="U42">
        <f>INDEX('PP Values - SD|ISD|CC'!R:R, MATCH($B42,'PP Values - SD|ISD|CC'!$B:$B,0))</f>
        <v>0</v>
      </c>
      <c r="V42">
        <f>INDEX('PP Values - SD|ISD|CC'!S:S, MATCH($B42,'PP Values - SD|ISD|CC'!$B:$B,0))</f>
        <v>0</v>
      </c>
      <c r="W42">
        <f>INDEX('PP Values - SD|ISD|CC'!T:T, MATCH($B42,'PP Values - SD|ISD|CC'!$B:$B,0))</f>
        <v>0</v>
      </c>
      <c r="X42">
        <f>INDEX('PP Values - SD|ISD|CC'!U:U, MATCH($B42,'PP Values - SD|ISD|CC'!$B:$B,0))</f>
        <v>0</v>
      </c>
      <c r="Y42">
        <f>INDEX('PP Values - SD|ISD|CC'!V:V, MATCH($B42,'PP Values - SD|ISD|CC'!$B:$B,0))</f>
        <v>0</v>
      </c>
      <c r="Z42">
        <f>INDEX('PP Values - SD|ISD|CC'!W:W, MATCH($B42,'PP Values - SD|ISD|CC'!$B:$B,0))</f>
        <v>0</v>
      </c>
      <c r="AA42">
        <f>INDEX('PP Values - SD|ISD|CC'!X:X, MATCH($B42,'PP Values - SD|ISD|CC'!$B:$B,0))</f>
        <v>0</v>
      </c>
      <c r="AB42">
        <f>INDEX('PP Values - SD|ISD|CC'!Y:Y, MATCH($B42,'PP Values - SD|ISD|CC'!$B:$B,0))</f>
        <v>0</v>
      </c>
      <c r="AC42">
        <f>INDEX('PP Values - SD|ISD|CC'!Z:Z, MATCH($B42,'PP Values - SD|ISD|CC'!$B:$B,0))</f>
        <v>0</v>
      </c>
      <c r="AD42">
        <f>INDEX('PP Values - SD|ISD|CC'!AA:AA, MATCH($B42,'PP Values - SD|ISD|CC'!$B:$B,0))</f>
        <v>0</v>
      </c>
      <c r="AE42">
        <f>INDEX('PP Values - SD|ISD|CC'!AB:AB, MATCH($B42,'PP Values - SD|ISD|CC'!$B:$B,0))</f>
        <v>0</v>
      </c>
      <c r="AF42">
        <f>INDEX('PP Values - SD|ISD|CC'!AC:AC, MATCH($B42,'PP Values - SD|ISD|CC'!$B:$B,0))</f>
        <v>0</v>
      </c>
      <c r="AG42">
        <f>INDEX('PP Values - SD|ISD|CC'!AD:AD, MATCH($B42,'PP Values - SD|ISD|CC'!$B:$B,0))</f>
        <v>0</v>
      </c>
      <c r="AH42">
        <f>INDEX('PP Values - SD|ISD|CC'!AE:AE, MATCH($B42,'PP Values - SD|ISD|CC'!$B:$B,0))</f>
        <v>0</v>
      </c>
      <c r="AI42">
        <f>INDEX('PP Values - SD|ISD|CC'!AF:AF, MATCH($B42,'PP Values - SD|ISD|CC'!$B:$B,0))</f>
        <v>0</v>
      </c>
      <c r="AJ42">
        <f>INDEX('PP Values - SD|ISD|CC'!AG:AG, MATCH($B42,'PP Values - SD|ISD|CC'!$B:$B,0))</f>
        <v>0</v>
      </c>
      <c r="AK42">
        <f>INDEX('PP Values - SD|ISD|CC'!AH:AH, MATCH($B42,'PP Values - SD|ISD|CC'!$B:$B,0))</f>
        <v>0</v>
      </c>
      <c r="AL42">
        <f>INDEX('PP Values - SD|ISD|CC'!AI:AI, MATCH($B42,'PP Values - SD|ISD|CC'!$B:$B,0))</f>
        <v>0</v>
      </c>
      <c r="AM42">
        <f>INDEX('PP Values - SD|ISD|CC'!AJ:AJ, MATCH($B42,'PP Values - SD|ISD|CC'!$B:$B,0))</f>
        <v>0</v>
      </c>
      <c r="AN42">
        <f>INDEX('PP Values - SD|ISD|CC'!AK:AK, MATCH($B42,'PP Values - SD|ISD|CC'!$B:$B,0))</f>
        <v>0</v>
      </c>
      <c r="AO42">
        <f>INDEX('PP Values - SD|ISD|CC'!AL:AL, MATCH($B42,'PP Values - SD|ISD|CC'!$B:$B,0))</f>
        <v>0</v>
      </c>
      <c r="AP42">
        <f>INDEX('PP Values - SD|ISD|CC'!AM:AM, MATCH($B42,'PP Values - SD|ISD|CC'!$B:$B,0))</f>
        <v>100</v>
      </c>
    </row>
    <row r="43" spans="1:42" x14ac:dyDescent="0.25">
      <c r="A43" s="164" t="s">
        <v>91</v>
      </c>
      <c r="B43" s="164" t="s">
        <v>256</v>
      </c>
      <c r="C43" s="164" t="s">
        <v>260</v>
      </c>
      <c r="D43" s="164" t="s">
        <v>256</v>
      </c>
      <c r="E43" s="164" t="s">
        <v>257</v>
      </c>
      <c r="F43" s="164" t="s">
        <v>249</v>
      </c>
      <c r="H43" s="164" t="s">
        <v>259</v>
      </c>
      <c r="I43" s="164" t="s">
        <v>258</v>
      </c>
      <c r="J43" s="164" t="s">
        <v>250</v>
      </c>
      <c r="K43">
        <f>INDEX('PP Values - SD|ISD|CC'!H:H, MATCH($B43,'PP Values - SD|ISD|CC'!$B:$B,0))</f>
        <v>0</v>
      </c>
      <c r="L43">
        <f>INDEX('PP Values - SD|ISD|CC'!I:I, MATCH($B43,'PP Values - SD|ISD|CC'!$B:$B,0))</f>
        <v>0</v>
      </c>
      <c r="M43">
        <f>INDEX('PP Values - SD|ISD|CC'!J:J, MATCH($B43,'PP Values - SD|ISD|CC'!$B:$B,0))</f>
        <v>0</v>
      </c>
      <c r="N43">
        <f>INDEX('PP Values - SD|ISD|CC'!K:K, MATCH($B43,'PP Values - SD|ISD|CC'!$B:$B,0))</f>
        <v>0</v>
      </c>
      <c r="O43">
        <f>INDEX('PP Values - SD|ISD|CC'!L:L, MATCH($B43,'PP Values - SD|ISD|CC'!$B:$B,0))</f>
        <v>0</v>
      </c>
      <c r="P43">
        <f>INDEX('PP Values - SD|ISD|CC'!M:M, MATCH($B43,'PP Values - SD|ISD|CC'!$B:$B,0))</f>
        <v>0</v>
      </c>
      <c r="Q43">
        <f>INDEX('PP Values - SD|ISD|CC'!N:N, MATCH($B43,'PP Values - SD|ISD|CC'!$B:$B,0))</f>
        <v>0</v>
      </c>
      <c r="R43">
        <f>INDEX('PP Values - SD|ISD|CC'!O:O, MATCH($B43,'PP Values - SD|ISD|CC'!$B:$B,0))</f>
        <v>0</v>
      </c>
      <c r="S43">
        <f>INDEX('PP Values - SD|ISD|CC'!P:P, MATCH($B43,'PP Values - SD|ISD|CC'!$B:$B,0))</f>
        <v>0</v>
      </c>
      <c r="T43">
        <f>INDEX('PP Values - SD|ISD|CC'!Q:Q, MATCH($B43,'PP Values - SD|ISD|CC'!$B:$B,0))</f>
        <v>0</v>
      </c>
      <c r="U43">
        <f>INDEX('PP Values - SD|ISD|CC'!R:R, MATCH($B43,'PP Values - SD|ISD|CC'!$B:$B,0))</f>
        <v>0</v>
      </c>
      <c r="V43">
        <f>INDEX('PP Values - SD|ISD|CC'!S:S, MATCH($B43,'PP Values - SD|ISD|CC'!$B:$B,0))</f>
        <v>0</v>
      </c>
      <c r="W43">
        <f>INDEX('PP Values - SD|ISD|CC'!T:T, MATCH($B43,'PP Values - SD|ISD|CC'!$B:$B,0))</f>
        <v>0</v>
      </c>
      <c r="X43">
        <f>INDEX('PP Values - SD|ISD|CC'!U:U, MATCH($B43,'PP Values - SD|ISD|CC'!$B:$B,0))</f>
        <v>0</v>
      </c>
      <c r="Y43">
        <f>INDEX('PP Values - SD|ISD|CC'!V:V, MATCH($B43,'PP Values - SD|ISD|CC'!$B:$B,0))</f>
        <v>0</v>
      </c>
      <c r="Z43">
        <f>INDEX('PP Values - SD|ISD|CC'!W:W, MATCH($B43,'PP Values - SD|ISD|CC'!$B:$B,0))</f>
        <v>0</v>
      </c>
      <c r="AA43">
        <f>INDEX('PP Values - SD|ISD|CC'!X:X, MATCH($B43,'PP Values - SD|ISD|CC'!$B:$B,0))</f>
        <v>0</v>
      </c>
      <c r="AB43">
        <f>INDEX('PP Values - SD|ISD|CC'!Y:Y, MATCH($B43,'PP Values - SD|ISD|CC'!$B:$B,0))</f>
        <v>0</v>
      </c>
      <c r="AC43">
        <f>INDEX('PP Values - SD|ISD|CC'!Z:Z, MATCH($B43,'PP Values - SD|ISD|CC'!$B:$B,0))</f>
        <v>0</v>
      </c>
      <c r="AD43">
        <f>INDEX('PP Values - SD|ISD|CC'!AA:AA, MATCH($B43,'PP Values - SD|ISD|CC'!$B:$B,0))</f>
        <v>0</v>
      </c>
      <c r="AE43">
        <f>INDEX('PP Values - SD|ISD|CC'!AB:AB, MATCH($B43,'PP Values - SD|ISD|CC'!$B:$B,0))</f>
        <v>0</v>
      </c>
      <c r="AF43">
        <f>INDEX('PP Values - SD|ISD|CC'!AC:AC, MATCH($B43,'PP Values - SD|ISD|CC'!$B:$B,0))</f>
        <v>0</v>
      </c>
      <c r="AG43">
        <f>INDEX('PP Values - SD|ISD|CC'!AD:AD, MATCH($B43,'PP Values - SD|ISD|CC'!$B:$B,0))</f>
        <v>0</v>
      </c>
      <c r="AH43">
        <f>INDEX('PP Values - SD|ISD|CC'!AE:AE, MATCH($B43,'PP Values - SD|ISD|CC'!$B:$B,0))</f>
        <v>0</v>
      </c>
      <c r="AI43">
        <f>INDEX('PP Values - SD|ISD|CC'!AF:AF, MATCH($B43,'PP Values - SD|ISD|CC'!$B:$B,0))</f>
        <v>0</v>
      </c>
      <c r="AJ43">
        <f>INDEX('PP Values - SD|ISD|CC'!AG:AG, MATCH($B43,'PP Values - SD|ISD|CC'!$B:$B,0))</f>
        <v>0</v>
      </c>
      <c r="AK43">
        <f>INDEX('PP Values - SD|ISD|CC'!AH:AH, MATCH($B43,'PP Values - SD|ISD|CC'!$B:$B,0))</f>
        <v>0</v>
      </c>
      <c r="AL43">
        <f>INDEX('PP Values - SD|ISD|CC'!AI:AI, MATCH($B43,'PP Values - SD|ISD|CC'!$B:$B,0))</f>
        <v>0</v>
      </c>
      <c r="AM43">
        <f>INDEX('PP Values - SD|ISD|CC'!AJ:AJ, MATCH($B43,'PP Values - SD|ISD|CC'!$B:$B,0))</f>
        <v>0</v>
      </c>
      <c r="AN43">
        <f>INDEX('PP Values - SD|ISD|CC'!AK:AK, MATCH($B43,'PP Values - SD|ISD|CC'!$B:$B,0))</f>
        <v>0</v>
      </c>
      <c r="AO43">
        <f>INDEX('PP Values - SD|ISD|CC'!AL:AL, MATCH($B43,'PP Values - SD|ISD|CC'!$B:$B,0))</f>
        <v>0</v>
      </c>
      <c r="AP43">
        <f>INDEX('PP Values - SD|ISD|CC'!AM:AM, MATCH($B43,'PP Values - SD|ISD|CC'!$B:$B,0))</f>
        <v>0</v>
      </c>
    </row>
    <row r="44" spans="1:42" x14ac:dyDescent="0.25">
      <c r="A44" s="164" t="s">
        <v>91</v>
      </c>
      <c r="B44" s="164" t="s">
        <v>261</v>
      </c>
      <c r="C44" s="164" t="s">
        <v>260</v>
      </c>
      <c r="D44" s="164" t="s">
        <v>261</v>
      </c>
      <c r="E44" s="164" t="s">
        <v>262</v>
      </c>
      <c r="F44" s="164" t="s">
        <v>249</v>
      </c>
      <c r="H44" s="164" t="s">
        <v>259</v>
      </c>
      <c r="I44" s="164" t="s">
        <v>258</v>
      </c>
      <c r="J44" s="164" t="s">
        <v>250</v>
      </c>
      <c r="K44">
        <f>INDEX('PP Values - SD|ISD|CC'!H:H, MATCH($B44,'PP Values - SD|ISD|CC'!$B:$B,0))</f>
        <v>0</v>
      </c>
      <c r="L44">
        <f>INDEX('PP Values - SD|ISD|CC'!I:I, MATCH($B44,'PP Values - SD|ISD|CC'!$B:$B,0))</f>
        <v>0</v>
      </c>
      <c r="M44">
        <f>INDEX('PP Values - SD|ISD|CC'!J:J, MATCH($B44,'PP Values - SD|ISD|CC'!$B:$B,0))</f>
        <v>0</v>
      </c>
      <c r="N44">
        <f>INDEX('PP Values - SD|ISD|CC'!K:K, MATCH($B44,'PP Values - SD|ISD|CC'!$B:$B,0))</f>
        <v>0</v>
      </c>
      <c r="O44">
        <f>INDEX('PP Values - SD|ISD|CC'!L:L, MATCH($B44,'PP Values - SD|ISD|CC'!$B:$B,0))</f>
        <v>0</v>
      </c>
      <c r="P44">
        <f>INDEX('PP Values - SD|ISD|CC'!M:M, MATCH($B44,'PP Values - SD|ISD|CC'!$B:$B,0))</f>
        <v>0</v>
      </c>
      <c r="Q44">
        <f>INDEX('PP Values - SD|ISD|CC'!N:N, MATCH($B44,'PP Values - SD|ISD|CC'!$B:$B,0))</f>
        <v>0</v>
      </c>
      <c r="R44">
        <f>INDEX('PP Values - SD|ISD|CC'!O:O, MATCH($B44,'PP Values - SD|ISD|CC'!$B:$B,0))</f>
        <v>0</v>
      </c>
      <c r="S44">
        <f>INDEX('PP Values - SD|ISD|CC'!P:P, MATCH($B44,'PP Values - SD|ISD|CC'!$B:$B,0))</f>
        <v>0</v>
      </c>
      <c r="T44">
        <f>INDEX('PP Values - SD|ISD|CC'!Q:Q, MATCH($B44,'PP Values - SD|ISD|CC'!$B:$B,0))</f>
        <v>0</v>
      </c>
      <c r="U44">
        <f>INDEX('PP Values - SD|ISD|CC'!R:R, MATCH($B44,'PP Values - SD|ISD|CC'!$B:$B,0))</f>
        <v>0</v>
      </c>
      <c r="V44">
        <f>INDEX('PP Values - SD|ISD|CC'!S:S, MATCH($B44,'PP Values - SD|ISD|CC'!$B:$B,0))</f>
        <v>0</v>
      </c>
      <c r="W44">
        <f>INDEX('PP Values - SD|ISD|CC'!T:T, MATCH($B44,'PP Values - SD|ISD|CC'!$B:$B,0))</f>
        <v>0</v>
      </c>
      <c r="X44">
        <f>INDEX('PP Values - SD|ISD|CC'!U:U, MATCH($B44,'PP Values - SD|ISD|CC'!$B:$B,0))</f>
        <v>0</v>
      </c>
      <c r="Y44">
        <f>INDEX('PP Values - SD|ISD|CC'!V:V, MATCH($B44,'PP Values - SD|ISD|CC'!$B:$B,0))</f>
        <v>0</v>
      </c>
      <c r="Z44">
        <f>INDEX('PP Values - SD|ISD|CC'!W:W, MATCH($B44,'PP Values - SD|ISD|CC'!$B:$B,0))</f>
        <v>0</v>
      </c>
      <c r="AA44">
        <f>INDEX('PP Values - SD|ISD|CC'!X:X, MATCH($B44,'PP Values - SD|ISD|CC'!$B:$B,0))</f>
        <v>0</v>
      </c>
      <c r="AB44">
        <f>INDEX('PP Values - SD|ISD|CC'!Y:Y, MATCH($B44,'PP Values - SD|ISD|CC'!$B:$B,0))</f>
        <v>0</v>
      </c>
      <c r="AC44">
        <f>INDEX('PP Values - SD|ISD|CC'!Z:Z, MATCH($B44,'PP Values - SD|ISD|CC'!$B:$B,0))</f>
        <v>0</v>
      </c>
      <c r="AD44">
        <f>INDEX('PP Values - SD|ISD|CC'!AA:AA, MATCH($B44,'PP Values - SD|ISD|CC'!$B:$B,0))</f>
        <v>0</v>
      </c>
      <c r="AE44">
        <f>INDEX('PP Values - SD|ISD|CC'!AB:AB, MATCH($B44,'PP Values - SD|ISD|CC'!$B:$B,0))</f>
        <v>0</v>
      </c>
      <c r="AF44">
        <f>INDEX('PP Values - SD|ISD|CC'!AC:AC, MATCH($B44,'PP Values - SD|ISD|CC'!$B:$B,0))</f>
        <v>0</v>
      </c>
      <c r="AG44">
        <f>INDEX('PP Values - SD|ISD|CC'!AD:AD, MATCH($B44,'PP Values - SD|ISD|CC'!$B:$B,0))</f>
        <v>0</v>
      </c>
      <c r="AH44">
        <f>INDEX('PP Values - SD|ISD|CC'!AE:AE, MATCH($B44,'PP Values - SD|ISD|CC'!$B:$B,0))</f>
        <v>0</v>
      </c>
      <c r="AI44">
        <f>INDEX('PP Values - SD|ISD|CC'!AF:AF, MATCH($B44,'PP Values - SD|ISD|CC'!$B:$B,0))</f>
        <v>0</v>
      </c>
      <c r="AJ44">
        <f>INDEX('PP Values - SD|ISD|CC'!AG:AG, MATCH($B44,'PP Values - SD|ISD|CC'!$B:$B,0))</f>
        <v>0</v>
      </c>
      <c r="AK44">
        <f>INDEX('PP Values - SD|ISD|CC'!AH:AH, MATCH($B44,'PP Values - SD|ISD|CC'!$B:$B,0))</f>
        <v>0</v>
      </c>
      <c r="AL44">
        <f>INDEX('PP Values - SD|ISD|CC'!AI:AI, MATCH($B44,'PP Values - SD|ISD|CC'!$B:$B,0))</f>
        <v>0</v>
      </c>
      <c r="AM44">
        <f>INDEX('PP Values - SD|ISD|CC'!AJ:AJ, MATCH($B44,'PP Values - SD|ISD|CC'!$B:$B,0))</f>
        <v>0</v>
      </c>
      <c r="AN44">
        <f>INDEX('PP Values - SD|ISD|CC'!AK:AK, MATCH($B44,'PP Values - SD|ISD|CC'!$B:$B,0))</f>
        <v>0</v>
      </c>
      <c r="AO44">
        <f>INDEX('PP Values - SD|ISD|CC'!AL:AL, MATCH($B44,'PP Values - SD|ISD|CC'!$B:$B,0))</f>
        <v>0</v>
      </c>
      <c r="AP44">
        <f>INDEX('PP Values - SD|ISD|CC'!AM:AM, MATCH($B44,'PP Values - SD|ISD|CC'!$B:$B,0))</f>
        <v>0</v>
      </c>
    </row>
    <row r="45" spans="1:42" x14ac:dyDescent="0.25">
      <c r="A45" s="164" t="s">
        <v>91</v>
      </c>
      <c r="B45" s="164" t="s">
        <v>263</v>
      </c>
      <c r="C45" s="164" t="s">
        <v>267</v>
      </c>
      <c r="D45" s="164" t="s">
        <v>263</v>
      </c>
      <c r="E45" s="164" t="s">
        <v>264</v>
      </c>
      <c r="F45" s="164" t="s">
        <v>249</v>
      </c>
      <c r="H45" s="164" t="s">
        <v>266</v>
      </c>
      <c r="I45" s="164" t="s">
        <v>265</v>
      </c>
      <c r="J45" s="164" t="s">
        <v>250</v>
      </c>
      <c r="K45">
        <f>INDEX('PP Values - SD|ISD|CC'!H:H, MATCH($B45,'PP Values - SD|ISD|CC'!$B:$B,0))</f>
        <v>88800</v>
      </c>
      <c r="L45">
        <f>INDEX('PP Values - SD|ISD|CC'!I:I, MATCH($B45,'PP Values - SD|ISD|CC'!$B:$B,0))</f>
        <v>0</v>
      </c>
      <c r="M45">
        <f>INDEX('PP Values - SD|ISD|CC'!J:J, MATCH($B45,'PP Values - SD|ISD|CC'!$B:$B,0))</f>
        <v>0</v>
      </c>
      <c r="N45">
        <f>INDEX('PP Values - SD|ISD|CC'!K:K, MATCH($B45,'PP Values - SD|ISD|CC'!$B:$B,0))</f>
        <v>0</v>
      </c>
      <c r="O45">
        <f>INDEX('PP Values - SD|ISD|CC'!L:L, MATCH($B45,'PP Values - SD|ISD|CC'!$B:$B,0))</f>
        <v>0</v>
      </c>
      <c r="P45">
        <f>INDEX('PP Values - SD|ISD|CC'!M:M, MATCH($B45,'PP Values - SD|ISD|CC'!$B:$B,0))</f>
        <v>88800</v>
      </c>
      <c r="Q45">
        <f>INDEX('PP Values - SD|ISD|CC'!N:N, MATCH($B45,'PP Values - SD|ISD|CC'!$B:$B,0))</f>
        <v>0</v>
      </c>
      <c r="R45">
        <f>INDEX('PP Values - SD|ISD|CC'!O:O, MATCH($B45,'PP Values - SD|ISD|CC'!$B:$B,0))</f>
        <v>0</v>
      </c>
      <c r="S45">
        <f>INDEX('PP Values - SD|ISD|CC'!P:P, MATCH($B45,'PP Values - SD|ISD|CC'!$B:$B,0))</f>
        <v>79100</v>
      </c>
      <c r="T45">
        <f>INDEX('PP Values - SD|ISD|CC'!Q:Q, MATCH($B45,'PP Values - SD|ISD|CC'!$B:$B,0))</f>
        <v>0</v>
      </c>
      <c r="U45">
        <f>INDEX('PP Values - SD|ISD|CC'!R:R, MATCH($B45,'PP Values - SD|ISD|CC'!$B:$B,0))</f>
        <v>0</v>
      </c>
      <c r="V45">
        <f>INDEX('PP Values - SD|ISD|CC'!S:S, MATCH($B45,'PP Values - SD|ISD|CC'!$B:$B,0))</f>
        <v>0</v>
      </c>
      <c r="W45">
        <f>INDEX('PP Values - SD|ISD|CC'!T:T, MATCH($B45,'PP Values - SD|ISD|CC'!$B:$B,0))</f>
        <v>0</v>
      </c>
      <c r="X45">
        <f>INDEX('PP Values - SD|ISD|CC'!U:U, MATCH($B45,'PP Values - SD|ISD|CC'!$B:$B,0))</f>
        <v>79100</v>
      </c>
      <c r="Y45">
        <f>INDEX('PP Values - SD|ISD|CC'!V:V, MATCH($B45,'PP Values - SD|ISD|CC'!$B:$B,0))</f>
        <v>0</v>
      </c>
      <c r="Z45">
        <f>INDEX('PP Values - SD|ISD|CC'!W:W, MATCH($B45,'PP Values - SD|ISD|CC'!$B:$B,0))</f>
        <v>0</v>
      </c>
      <c r="AA45">
        <f>INDEX('PP Values - SD|ISD|CC'!X:X, MATCH($B45,'PP Values - SD|ISD|CC'!$B:$B,0))</f>
        <v>77200</v>
      </c>
      <c r="AB45">
        <f>INDEX('PP Values - SD|ISD|CC'!Y:Y, MATCH($B45,'PP Values - SD|ISD|CC'!$B:$B,0))</f>
        <v>0</v>
      </c>
      <c r="AC45">
        <f>INDEX('PP Values - SD|ISD|CC'!Z:Z, MATCH($B45,'PP Values - SD|ISD|CC'!$B:$B,0))</f>
        <v>0</v>
      </c>
      <c r="AD45">
        <f>INDEX('PP Values - SD|ISD|CC'!AA:AA, MATCH($B45,'PP Values - SD|ISD|CC'!$B:$B,0))</f>
        <v>0</v>
      </c>
      <c r="AE45">
        <f>INDEX('PP Values - SD|ISD|CC'!AB:AB, MATCH($B45,'PP Values - SD|ISD|CC'!$B:$B,0))</f>
        <v>0</v>
      </c>
      <c r="AF45">
        <f>INDEX('PP Values - SD|ISD|CC'!AC:AC, MATCH($B45,'PP Values - SD|ISD|CC'!$B:$B,0))</f>
        <v>77200</v>
      </c>
      <c r="AG45">
        <f>INDEX('PP Values - SD|ISD|CC'!AD:AD, MATCH($B45,'PP Values - SD|ISD|CC'!$B:$B,0))</f>
        <v>0</v>
      </c>
      <c r="AH45">
        <f>INDEX('PP Values - SD|ISD|CC'!AE:AE, MATCH($B45,'PP Values - SD|ISD|CC'!$B:$B,0))</f>
        <v>0</v>
      </c>
      <c r="AI45">
        <f>INDEX('PP Values - SD|ISD|CC'!AF:AF, MATCH($B45,'PP Values - SD|ISD|CC'!$B:$B,0))</f>
        <v>0</v>
      </c>
      <c r="AJ45">
        <f>INDEX('PP Values - SD|ISD|CC'!AG:AG, MATCH($B45,'PP Values - SD|ISD|CC'!$B:$B,0))</f>
        <v>0</v>
      </c>
      <c r="AK45">
        <f>INDEX('PP Values - SD|ISD|CC'!AH:AH, MATCH($B45,'PP Values - SD|ISD|CC'!$B:$B,0))</f>
        <v>0</v>
      </c>
      <c r="AL45">
        <f>INDEX('PP Values - SD|ISD|CC'!AI:AI, MATCH($B45,'PP Values - SD|ISD|CC'!$B:$B,0))</f>
        <v>0</v>
      </c>
      <c r="AM45">
        <f>INDEX('PP Values - SD|ISD|CC'!AJ:AJ, MATCH($B45,'PP Values - SD|ISD|CC'!$B:$B,0))</f>
        <v>0</v>
      </c>
      <c r="AN45">
        <f>INDEX('PP Values - SD|ISD|CC'!AK:AK, MATCH($B45,'PP Values - SD|ISD|CC'!$B:$B,0))</f>
        <v>0</v>
      </c>
      <c r="AO45">
        <f>INDEX('PP Values - SD|ISD|CC'!AL:AL, MATCH($B45,'PP Values - SD|ISD|CC'!$B:$B,0))</f>
        <v>0</v>
      </c>
      <c r="AP45">
        <f>INDEX('PP Values - SD|ISD|CC'!AM:AM, MATCH($B45,'PP Values - SD|ISD|CC'!$B:$B,0))</f>
        <v>88800</v>
      </c>
    </row>
    <row r="46" spans="1:42" x14ac:dyDescent="0.25">
      <c r="A46" s="164" t="s">
        <v>91</v>
      </c>
      <c r="B46" s="164" t="s">
        <v>268</v>
      </c>
      <c r="C46" s="164" t="s">
        <v>267</v>
      </c>
      <c r="D46" s="164" t="s">
        <v>268</v>
      </c>
      <c r="E46" s="164" t="s">
        <v>269</v>
      </c>
      <c r="F46" s="164" t="s">
        <v>249</v>
      </c>
      <c r="H46" s="164" t="s">
        <v>266</v>
      </c>
      <c r="I46" s="164" t="s">
        <v>265</v>
      </c>
      <c r="J46" s="164" t="s">
        <v>250</v>
      </c>
      <c r="K46">
        <f>INDEX('PP Values - SD|ISD|CC'!H:H, MATCH($B46,'PP Values - SD|ISD|CC'!$B:$B,0))</f>
        <v>0</v>
      </c>
      <c r="L46">
        <f>INDEX('PP Values - SD|ISD|CC'!I:I, MATCH($B46,'PP Values - SD|ISD|CC'!$B:$B,0))</f>
        <v>0</v>
      </c>
      <c r="M46">
        <f>INDEX('PP Values - SD|ISD|CC'!J:J, MATCH($B46,'PP Values - SD|ISD|CC'!$B:$B,0))</f>
        <v>0</v>
      </c>
      <c r="N46">
        <f>INDEX('PP Values - SD|ISD|CC'!K:K, MATCH($B46,'PP Values - SD|ISD|CC'!$B:$B,0))</f>
        <v>0</v>
      </c>
      <c r="O46">
        <f>INDEX('PP Values - SD|ISD|CC'!L:L, MATCH($B46,'PP Values - SD|ISD|CC'!$B:$B,0))</f>
        <v>0</v>
      </c>
      <c r="P46">
        <f>INDEX('PP Values - SD|ISD|CC'!M:M, MATCH($B46,'PP Values - SD|ISD|CC'!$B:$B,0))</f>
        <v>0</v>
      </c>
      <c r="Q46">
        <f>INDEX('PP Values - SD|ISD|CC'!N:N, MATCH($B46,'PP Values - SD|ISD|CC'!$B:$B,0))</f>
        <v>0</v>
      </c>
      <c r="R46">
        <f>INDEX('PP Values - SD|ISD|CC'!O:O, MATCH($B46,'PP Values - SD|ISD|CC'!$B:$B,0))</f>
        <v>0</v>
      </c>
      <c r="S46">
        <f>INDEX('PP Values - SD|ISD|CC'!P:P, MATCH($B46,'PP Values - SD|ISD|CC'!$B:$B,0))</f>
        <v>0</v>
      </c>
      <c r="T46">
        <f>INDEX('PP Values - SD|ISD|CC'!Q:Q, MATCH($B46,'PP Values - SD|ISD|CC'!$B:$B,0))</f>
        <v>0</v>
      </c>
      <c r="U46">
        <f>INDEX('PP Values - SD|ISD|CC'!R:R, MATCH($B46,'PP Values - SD|ISD|CC'!$B:$B,0))</f>
        <v>0</v>
      </c>
      <c r="V46">
        <f>INDEX('PP Values - SD|ISD|CC'!S:S, MATCH($B46,'PP Values - SD|ISD|CC'!$B:$B,0))</f>
        <v>0</v>
      </c>
      <c r="W46">
        <f>INDEX('PP Values - SD|ISD|CC'!T:T, MATCH($B46,'PP Values - SD|ISD|CC'!$B:$B,0))</f>
        <v>0</v>
      </c>
      <c r="X46">
        <f>INDEX('PP Values - SD|ISD|CC'!U:U, MATCH($B46,'PP Values - SD|ISD|CC'!$B:$B,0))</f>
        <v>0</v>
      </c>
      <c r="Y46">
        <f>INDEX('PP Values - SD|ISD|CC'!V:V, MATCH($B46,'PP Values - SD|ISD|CC'!$B:$B,0))</f>
        <v>0</v>
      </c>
      <c r="Z46">
        <f>INDEX('PP Values - SD|ISD|CC'!W:W, MATCH($B46,'PP Values - SD|ISD|CC'!$B:$B,0))</f>
        <v>0</v>
      </c>
      <c r="AA46">
        <f>INDEX('PP Values - SD|ISD|CC'!X:X, MATCH($B46,'PP Values - SD|ISD|CC'!$B:$B,0))</f>
        <v>0</v>
      </c>
      <c r="AB46">
        <f>INDEX('PP Values - SD|ISD|CC'!Y:Y, MATCH($B46,'PP Values - SD|ISD|CC'!$B:$B,0))</f>
        <v>0</v>
      </c>
      <c r="AC46">
        <f>INDEX('PP Values - SD|ISD|CC'!Z:Z, MATCH($B46,'PP Values - SD|ISD|CC'!$B:$B,0))</f>
        <v>0</v>
      </c>
      <c r="AD46">
        <f>INDEX('PP Values - SD|ISD|CC'!AA:AA, MATCH($B46,'PP Values - SD|ISD|CC'!$B:$B,0))</f>
        <v>0</v>
      </c>
      <c r="AE46">
        <f>INDEX('PP Values - SD|ISD|CC'!AB:AB, MATCH($B46,'PP Values - SD|ISD|CC'!$B:$B,0))</f>
        <v>0</v>
      </c>
      <c r="AF46">
        <f>INDEX('PP Values - SD|ISD|CC'!AC:AC, MATCH($B46,'PP Values - SD|ISD|CC'!$B:$B,0))</f>
        <v>0</v>
      </c>
      <c r="AG46">
        <f>INDEX('PP Values - SD|ISD|CC'!AD:AD, MATCH($B46,'PP Values - SD|ISD|CC'!$B:$B,0))</f>
        <v>0</v>
      </c>
      <c r="AH46">
        <f>INDEX('PP Values - SD|ISD|CC'!AE:AE, MATCH($B46,'PP Values - SD|ISD|CC'!$B:$B,0))</f>
        <v>0</v>
      </c>
      <c r="AI46">
        <f>INDEX('PP Values - SD|ISD|CC'!AF:AF, MATCH($B46,'PP Values - SD|ISD|CC'!$B:$B,0))</f>
        <v>0</v>
      </c>
      <c r="AJ46">
        <f>INDEX('PP Values - SD|ISD|CC'!AG:AG, MATCH($B46,'PP Values - SD|ISD|CC'!$B:$B,0))</f>
        <v>2436300</v>
      </c>
      <c r="AK46">
        <f>INDEX('PP Values - SD|ISD|CC'!AH:AH, MATCH($B46,'PP Values - SD|ISD|CC'!$B:$B,0))</f>
        <v>0</v>
      </c>
      <c r="AL46">
        <f>INDEX('PP Values - SD|ISD|CC'!AI:AI, MATCH($B46,'PP Values - SD|ISD|CC'!$B:$B,0))</f>
        <v>0</v>
      </c>
      <c r="AM46">
        <f>INDEX('PP Values - SD|ISD|CC'!AJ:AJ, MATCH($B46,'PP Values - SD|ISD|CC'!$B:$B,0))</f>
        <v>0</v>
      </c>
      <c r="AN46">
        <f>INDEX('PP Values - SD|ISD|CC'!AK:AK, MATCH($B46,'PP Values - SD|ISD|CC'!$B:$B,0))</f>
        <v>2436300</v>
      </c>
      <c r="AO46">
        <f>INDEX('PP Values - SD|ISD|CC'!AL:AL, MATCH($B46,'PP Values - SD|ISD|CC'!$B:$B,0))</f>
        <v>0</v>
      </c>
      <c r="AP46">
        <f>INDEX('PP Values - SD|ISD|CC'!AM:AM, MATCH($B46,'PP Values - SD|ISD|CC'!$B:$B,0))</f>
        <v>-2436300</v>
      </c>
    </row>
    <row r="47" spans="1:42" x14ac:dyDescent="0.25">
      <c r="A47" s="164" t="s">
        <v>91</v>
      </c>
      <c r="B47" s="164" t="s">
        <v>270</v>
      </c>
      <c r="C47" s="164" t="s">
        <v>91</v>
      </c>
      <c r="D47" s="164" t="s">
        <v>270</v>
      </c>
      <c r="E47" s="164" t="s">
        <v>271</v>
      </c>
      <c r="F47" s="164" t="s">
        <v>249</v>
      </c>
      <c r="H47" s="164" t="s">
        <v>97</v>
      </c>
      <c r="I47" s="164" t="s">
        <v>272</v>
      </c>
      <c r="J47" s="164" t="s">
        <v>250</v>
      </c>
      <c r="K47">
        <f>INDEX('PP Values - SD|ISD|CC'!H:H, MATCH($B47,'PP Values - SD|ISD|CC'!$B:$B,0))</f>
        <v>62917980</v>
      </c>
      <c r="L47">
        <f>INDEX('PP Values - SD|ISD|CC'!I:I, MATCH($B47,'PP Values - SD|ISD|CC'!$B:$B,0))</f>
        <v>85415850</v>
      </c>
      <c r="M47">
        <f>INDEX('PP Values - SD|ISD|CC'!J:J, MATCH($B47,'PP Values - SD|ISD|CC'!$B:$B,0))</f>
        <v>0</v>
      </c>
      <c r="N47">
        <f>INDEX('PP Values - SD|ISD|CC'!K:K, MATCH($B47,'PP Values - SD|ISD|CC'!$B:$B,0))</f>
        <v>3320200</v>
      </c>
      <c r="O47">
        <f>INDEX('PP Values - SD|ISD|CC'!L:L, MATCH($B47,'PP Values - SD|ISD|CC'!$B:$B,0))</f>
        <v>0</v>
      </c>
      <c r="P47">
        <f>INDEX('PP Values - SD|ISD|CC'!M:M, MATCH($B47,'PP Values - SD|ISD|CC'!$B:$B,0))</f>
        <v>151654030</v>
      </c>
      <c r="Q47">
        <f>INDEX('PP Values - SD|ISD|CC'!N:N, MATCH($B47,'PP Values - SD|ISD|CC'!$B:$B,0))</f>
        <v>0</v>
      </c>
      <c r="R47">
        <f>INDEX('PP Values - SD|ISD|CC'!O:O, MATCH($B47,'PP Values - SD|ISD|CC'!$B:$B,0))</f>
        <v>0</v>
      </c>
      <c r="S47">
        <f>INDEX('PP Values - SD|ISD|CC'!P:P, MATCH($B47,'PP Values - SD|ISD|CC'!$B:$B,0))</f>
        <v>56618400</v>
      </c>
      <c r="T47">
        <f>INDEX('PP Values - SD|ISD|CC'!Q:Q, MATCH($B47,'PP Values - SD|ISD|CC'!$B:$B,0))</f>
        <v>81055400</v>
      </c>
      <c r="U47">
        <f>INDEX('PP Values - SD|ISD|CC'!R:R, MATCH($B47,'PP Values - SD|ISD|CC'!$B:$B,0))</f>
        <v>0</v>
      </c>
      <c r="V47">
        <f>INDEX('PP Values - SD|ISD|CC'!S:S, MATCH($B47,'PP Values - SD|ISD|CC'!$B:$B,0))</f>
        <v>3023000</v>
      </c>
      <c r="W47">
        <f>INDEX('PP Values - SD|ISD|CC'!T:T, MATCH($B47,'PP Values - SD|ISD|CC'!$B:$B,0))</f>
        <v>0</v>
      </c>
      <c r="X47">
        <f>INDEX('PP Values - SD|ISD|CC'!U:U, MATCH($B47,'PP Values - SD|ISD|CC'!$B:$B,0))</f>
        <v>140696800</v>
      </c>
      <c r="Y47">
        <f>INDEX('PP Values - SD|ISD|CC'!V:V, MATCH($B47,'PP Values - SD|ISD|CC'!$B:$B,0))</f>
        <v>0</v>
      </c>
      <c r="Z47">
        <f>INDEX('PP Values - SD|ISD|CC'!W:W, MATCH($B47,'PP Values - SD|ISD|CC'!$B:$B,0))</f>
        <v>0</v>
      </c>
      <c r="AA47">
        <f>INDEX('PP Values - SD|ISD|CC'!X:X, MATCH($B47,'PP Values - SD|ISD|CC'!$B:$B,0))</f>
        <v>58432500</v>
      </c>
      <c r="AB47">
        <f>INDEX('PP Values - SD|ISD|CC'!Y:Y, MATCH($B47,'PP Values - SD|ISD|CC'!$B:$B,0))</f>
        <v>73936500</v>
      </c>
      <c r="AC47">
        <f>INDEX('PP Values - SD|ISD|CC'!Z:Z, MATCH($B47,'PP Values - SD|ISD|CC'!$B:$B,0))</f>
        <v>0</v>
      </c>
      <c r="AD47">
        <f>INDEX('PP Values - SD|ISD|CC'!AA:AA, MATCH($B47,'PP Values - SD|ISD|CC'!$B:$B,0))</f>
        <v>7533745</v>
      </c>
      <c r="AE47">
        <f>INDEX('PP Values - SD|ISD|CC'!AB:AB, MATCH($B47,'PP Values - SD|ISD|CC'!$B:$B,0))</f>
        <v>0</v>
      </c>
      <c r="AF47">
        <f>INDEX('PP Values - SD|ISD|CC'!AC:AC, MATCH($B47,'PP Values - SD|ISD|CC'!$B:$B,0))</f>
        <v>139902745</v>
      </c>
      <c r="AG47">
        <f>INDEX('PP Values - SD|ISD|CC'!AD:AD, MATCH($B47,'PP Values - SD|ISD|CC'!$B:$B,0))</f>
        <v>0</v>
      </c>
      <c r="AH47">
        <f>INDEX('PP Values - SD|ISD|CC'!AE:AE, MATCH($B47,'PP Values - SD|ISD|CC'!$B:$B,0))</f>
        <v>0</v>
      </c>
      <c r="AI47">
        <f>INDEX('PP Values - SD|ISD|CC'!AF:AF, MATCH($B47,'PP Values - SD|ISD|CC'!$B:$B,0))</f>
        <v>55039300</v>
      </c>
      <c r="AJ47">
        <f>INDEX('PP Values - SD|ISD|CC'!AG:AG, MATCH($B47,'PP Values - SD|ISD|CC'!$B:$B,0))</f>
        <v>5420200</v>
      </c>
      <c r="AK47">
        <f>INDEX('PP Values - SD|ISD|CC'!AH:AH, MATCH($B47,'PP Values - SD|ISD|CC'!$B:$B,0))</f>
        <v>0</v>
      </c>
      <c r="AL47">
        <f>INDEX('PP Values - SD|ISD|CC'!AI:AI, MATCH($B47,'PP Values - SD|ISD|CC'!$B:$B,0))</f>
        <v>706950</v>
      </c>
      <c r="AM47">
        <f>INDEX('PP Values - SD|ISD|CC'!AJ:AJ, MATCH($B47,'PP Values - SD|ISD|CC'!$B:$B,0))</f>
        <v>0</v>
      </c>
      <c r="AN47">
        <f>INDEX('PP Values - SD|ISD|CC'!AK:AK, MATCH($B47,'PP Values - SD|ISD|CC'!$B:$B,0))</f>
        <v>61166450</v>
      </c>
      <c r="AO47">
        <f>INDEX('PP Values - SD|ISD|CC'!AL:AL, MATCH($B47,'PP Values - SD|ISD|CC'!$B:$B,0))</f>
        <v>0</v>
      </c>
      <c r="AP47">
        <f>INDEX('PP Values - SD|ISD|CC'!AM:AM, MATCH($B47,'PP Values - SD|ISD|CC'!$B:$B,0))</f>
        <v>90487580</v>
      </c>
    </row>
    <row r="48" spans="1:42" x14ac:dyDescent="0.25">
      <c r="A48" s="164" t="s">
        <v>91</v>
      </c>
      <c r="B48" s="164" t="s">
        <v>273</v>
      </c>
      <c r="C48" s="164" t="s">
        <v>91</v>
      </c>
      <c r="D48" s="164" t="s">
        <v>273</v>
      </c>
      <c r="E48" s="164" t="s">
        <v>274</v>
      </c>
      <c r="F48" s="164" t="s">
        <v>249</v>
      </c>
      <c r="H48" s="164" t="s">
        <v>97</v>
      </c>
      <c r="I48" s="164" t="s">
        <v>272</v>
      </c>
      <c r="J48" s="164" t="s">
        <v>250</v>
      </c>
      <c r="K48">
        <f>INDEX('PP Values - SD|ISD|CC'!H:H, MATCH($B48,'PP Values - SD|ISD|CC'!$B:$B,0))</f>
        <v>6000300</v>
      </c>
      <c r="L48">
        <f>INDEX('PP Values - SD|ISD|CC'!I:I, MATCH($B48,'PP Values - SD|ISD|CC'!$B:$B,0))</f>
        <v>1187850</v>
      </c>
      <c r="M48">
        <f>INDEX('PP Values - SD|ISD|CC'!J:J, MATCH($B48,'PP Values - SD|ISD|CC'!$B:$B,0))</f>
        <v>0</v>
      </c>
      <c r="N48">
        <f>INDEX('PP Values - SD|ISD|CC'!K:K, MATCH($B48,'PP Values - SD|ISD|CC'!$B:$B,0))</f>
        <v>60050</v>
      </c>
      <c r="O48">
        <f>INDEX('PP Values - SD|ISD|CC'!L:L, MATCH($B48,'PP Values - SD|ISD|CC'!$B:$B,0))</f>
        <v>0</v>
      </c>
      <c r="P48">
        <f>INDEX('PP Values - SD|ISD|CC'!M:M, MATCH($B48,'PP Values - SD|ISD|CC'!$B:$B,0))</f>
        <v>7248200</v>
      </c>
      <c r="Q48">
        <f>INDEX('PP Values - SD|ISD|CC'!N:N, MATCH($B48,'PP Values - SD|ISD|CC'!$B:$B,0))</f>
        <v>0</v>
      </c>
      <c r="R48">
        <f>INDEX('PP Values - SD|ISD|CC'!O:O, MATCH($B48,'PP Values - SD|ISD|CC'!$B:$B,0))</f>
        <v>0</v>
      </c>
      <c r="S48">
        <f>INDEX('PP Values - SD|ISD|CC'!P:P, MATCH($B48,'PP Values - SD|ISD|CC'!$B:$B,0))</f>
        <v>5818200</v>
      </c>
      <c r="T48">
        <f>INDEX('PP Values - SD|ISD|CC'!Q:Q, MATCH($B48,'PP Values - SD|ISD|CC'!$B:$B,0))</f>
        <v>1292000</v>
      </c>
      <c r="U48">
        <f>INDEX('PP Values - SD|ISD|CC'!R:R, MATCH($B48,'PP Values - SD|ISD|CC'!$B:$B,0))</f>
        <v>0</v>
      </c>
      <c r="V48">
        <f>INDEX('PP Values - SD|ISD|CC'!S:S, MATCH($B48,'PP Values - SD|ISD|CC'!$B:$B,0))</f>
        <v>48450</v>
      </c>
      <c r="W48">
        <f>INDEX('PP Values - SD|ISD|CC'!T:T, MATCH($B48,'PP Values - SD|ISD|CC'!$B:$B,0))</f>
        <v>0</v>
      </c>
      <c r="X48">
        <f>INDEX('PP Values - SD|ISD|CC'!U:U, MATCH($B48,'PP Values - SD|ISD|CC'!$B:$B,0))</f>
        <v>7158650</v>
      </c>
      <c r="Y48">
        <f>INDEX('PP Values - SD|ISD|CC'!V:V, MATCH($B48,'PP Values - SD|ISD|CC'!$B:$B,0))</f>
        <v>0</v>
      </c>
      <c r="Z48">
        <f>INDEX('PP Values - SD|ISD|CC'!W:W, MATCH($B48,'PP Values - SD|ISD|CC'!$B:$B,0))</f>
        <v>0</v>
      </c>
      <c r="AA48">
        <f>INDEX('PP Values - SD|ISD|CC'!X:X, MATCH($B48,'PP Values - SD|ISD|CC'!$B:$B,0))</f>
        <v>4855300</v>
      </c>
      <c r="AB48">
        <f>INDEX('PP Values - SD|ISD|CC'!Y:Y, MATCH($B48,'PP Values - SD|ISD|CC'!$B:$B,0))</f>
        <v>1876100</v>
      </c>
      <c r="AC48">
        <f>INDEX('PP Values - SD|ISD|CC'!Z:Z, MATCH($B48,'PP Values - SD|ISD|CC'!$B:$B,0))</f>
        <v>0</v>
      </c>
      <c r="AD48">
        <f>INDEX('PP Values - SD|ISD|CC'!AA:AA, MATCH($B48,'PP Values - SD|ISD|CC'!$B:$B,0))</f>
        <v>43100</v>
      </c>
      <c r="AE48">
        <f>INDEX('PP Values - SD|ISD|CC'!AB:AB, MATCH($B48,'PP Values - SD|ISD|CC'!$B:$B,0))</f>
        <v>0</v>
      </c>
      <c r="AF48">
        <f>INDEX('PP Values - SD|ISD|CC'!AC:AC, MATCH($B48,'PP Values - SD|ISD|CC'!$B:$B,0))</f>
        <v>6774500</v>
      </c>
      <c r="AG48">
        <f>INDEX('PP Values - SD|ISD|CC'!AD:AD, MATCH($B48,'PP Values - SD|ISD|CC'!$B:$B,0))</f>
        <v>0</v>
      </c>
      <c r="AH48">
        <f>INDEX('PP Values - SD|ISD|CC'!AE:AE, MATCH($B48,'PP Values - SD|ISD|CC'!$B:$B,0))</f>
        <v>0</v>
      </c>
      <c r="AI48">
        <f>INDEX('PP Values - SD|ISD|CC'!AF:AF, MATCH($B48,'PP Values - SD|ISD|CC'!$B:$B,0))</f>
        <v>5807000</v>
      </c>
      <c r="AJ48">
        <f>INDEX('PP Values - SD|ISD|CC'!AG:AG, MATCH($B48,'PP Values - SD|ISD|CC'!$B:$B,0))</f>
        <v>1602300</v>
      </c>
      <c r="AK48">
        <f>INDEX('PP Values - SD|ISD|CC'!AH:AH, MATCH($B48,'PP Values - SD|ISD|CC'!$B:$B,0))</f>
        <v>0</v>
      </c>
      <c r="AL48">
        <f>INDEX('PP Values - SD|ISD|CC'!AI:AI, MATCH($B48,'PP Values - SD|ISD|CC'!$B:$B,0))</f>
        <v>0</v>
      </c>
      <c r="AM48">
        <f>INDEX('PP Values - SD|ISD|CC'!AJ:AJ, MATCH($B48,'PP Values - SD|ISD|CC'!$B:$B,0))</f>
        <v>0</v>
      </c>
      <c r="AN48">
        <f>INDEX('PP Values - SD|ISD|CC'!AK:AK, MATCH($B48,'PP Values - SD|ISD|CC'!$B:$B,0))</f>
        <v>7409300</v>
      </c>
      <c r="AO48">
        <f>INDEX('PP Values - SD|ISD|CC'!AL:AL, MATCH($B48,'PP Values - SD|ISD|CC'!$B:$B,0))</f>
        <v>0</v>
      </c>
      <c r="AP48">
        <f>INDEX('PP Values - SD|ISD|CC'!AM:AM, MATCH($B48,'PP Values - SD|ISD|CC'!$B:$B,0))</f>
        <v>-161100</v>
      </c>
    </row>
    <row r="49" spans="1:42" x14ac:dyDescent="0.25">
      <c r="A49" s="164" t="s">
        <v>91</v>
      </c>
      <c r="B49" s="164" t="s">
        <v>275</v>
      </c>
      <c r="C49" s="164" t="s">
        <v>91</v>
      </c>
      <c r="D49" s="164" t="s">
        <v>275</v>
      </c>
      <c r="E49" s="164" t="s">
        <v>276</v>
      </c>
      <c r="F49" s="164" t="s">
        <v>249</v>
      </c>
      <c r="H49" s="164" t="s">
        <v>97</v>
      </c>
      <c r="I49" s="164" t="s">
        <v>272</v>
      </c>
      <c r="J49" s="164" t="s">
        <v>250</v>
      </c>
      <c r="K49">
        <f>INDEX('PP Values - SD|ISD|CC'!H:H, MATCH($B49,'PP Values - SD|ISD|CC'!$B:$B,0))</f>
        <v>51962300</v>
      </c>
      <c r="L49">
        <f>INDEX('PP Values - SD|ISD|CC'!I:I, MATCH($B49,'PP Values - SD|ISD|CC'!$B:$B,0))</f>
        <v>4495300</v>
      </c>
      <c r="M49">
        <f>INDEX('PP Values - SD|ISD|CC'!J:J, MATCH($B49,'PP Values - SD|ISD|CC'!$B:$B,0))</f>
        <v>0</v>
      </c>
      <c r="N49">
        <f>INDEX('PP Values - SD|ISD|CC'!K:K, MATCH($B49,'PP Values - SD|ISD|CC'!$B:$B,0))</f>
        <v>627700</v>
      </c>
      <c r="O49">
        <f>INDEX('PP Values - SD|ISD|CC'!L:L, MATCH($B49,'PP Values - SD|ISD|CC'!$B:$B,0))</f>
        <v>0</v>
      </c>
      <c r="P49">
        <f>INDEX('PP Values - SD|ISD|CC'!M:M, MATCH($B49,'PP Values - SD|ISD|CC'!$B:$B,0))</f>
        <v>57085300</v>
      </c>
      <c r="Q49">
        <f>INDEX('PP Values - SD|ISD|CC'!N:N, MATCH($B49,'PP Values - SD|ISD|CC'!$B:$B,0))</f>
        <v>0</v>
      </c>
      <c r="R49">
        <f>INDEX('PP Values - SD|ISD|CC'!O:O, MATCH($B49,'PP Values - SD|ISD|CC'!$B:$B,0))</f>
        <v>0</v>
      </c>
      <c r="S49">
        <f>INDEX('PP Values - SD|ISD|CC'!P:P, MATCH($B49,'PP Values - SD|ISD|CC'!$B:$B,0))</f>
        <v>47646800</v>
      </c>
      <c r="T49">
        <f>INDEX('PP Values - SD|ISD|CC'!Q:Q, MATCH($B49,'PP Values - SD|ISD|CC'!$B:$B,0))</f>
        <v>4134600</v>
      </c>
      <c r="U49">
        <f>INDEX('PP Values - SD|ISD|CC'!R:R, MATCH($B49,'PP Values - SD|ISD|CC'!$B:$B,0))</f>
        <v>0</v>
      </c>
      <c r="V49">
        <f>INDEX('PP Values - SD|ISD|CC'!S:S, MATCH($B49,'PP Values - SD|ISD|CC'!$B:$B,0))</f>
        <v>2031350</v>
      </c>
      <c r="W49">
        <f>INDEX('PP Values - SD|ISD|CC'!T:T, MATCH($B49,'PP Values - SD|ISD|CC'!$B:$B,0))</f>
        <v>0</v>
      </c>
      <c r="X49">
        <f>INDEX('PP Values - SD|ISD|CC'!U:U, MATCH($B49,'PP Values - SD|ISD|CC'!$B:$B,0))</f>
        <v>53812750</v>
      </c>
      <c r="Y49">
        <f>INDEX('PP Values - SD|ISD|CC'!V:V, MATCH($B49,'PP Values - SD|ISD|CC'!$B:$B,0))</f>
        <v>0</v>
      </c>
      <c r="Z49">
        <f>INDEX('PP Values - SD|ISD|CC'!W:W, MATCH($B49,'PP Values - SD|ISD|CC'!$B:$B,0))</f>
        <v>0</v>
      </c>
      <c r="AA49">
        <f>INDEX('PP Values - SD|ISD|CC'!X:X, MATCH($B49,'PP Values - SD|ISD|CC'!$B:$B,0))</f>
        <v>49293600</v>
      </c>
      <c r="AB49">
        <f>INDEX('PP Values - SD|ISD|CC'!Y:Y, MATCH($B49,'PP Values - SD|ISD|CC'!$B:$B,0))</f>
        <v>3602000</v>
      </c>
      <c r="AC49">
        <f>INDEX('PP Values - SD|ISD|CC'!Z:Z, MATCH($B49,'PP Values - SD|ISD|CC'!$B:$B,0))</f>
        <v>0</v>
      </c>
      <c r="AD49">
        <f>INDEX('PP Values - SD|ISD|CC'!AA:AA, MATCH($B49,'PP Values - SD|ISD|CC'!$B:$B,0))</f>
        <v>1932050</v>
      </c>
      <c r="AE49">
        <f>INDEX('PP Values - SD|ISD|CC'!AB:AB, MATCH($B49,'PP Values - SD|ISD|CC'!$B:$B,0))</f>
        <v>0</v>
      </c>
      <c r="AF49">
        <f>INDEX('PP Values - SD|ISD|CC'!AC:AC, MATCH($B49,'PP Values - SD|ISD|CC'!$B:$B,0))</f>
        <v>54827650</v>
      </c>
      <c r="AG49">
        <f>INDEX('PP Values - SD|ISD|CC'!AD:AD, MATCH($B49,'PP Values - SD|ISD|CC'!$B:$B,0))</f>
        <v>0</v>
      </c>
      <c r="AH49">
        <f>INDEX('PP Values - SD|ISD|CC'!AE:AE, MATCH($B49,'PP Values - SD|ISD|CC'!$B:$B,0))</f>
        <v>0</v>
      </c>
      <c r="AI49">
        <f>INDEX('PP Values - SD|ISD|CC'!AF:AF, MATCH($B49,'PP Values - SD|ISD|CC'!$B:$B,0))</f>
        <v>41230557</v>
      </c>
      <c r="AJ49">
        <f>INDEX('PP Values - SD|ISD|CC'!AG:AG, MATCH($B49,'PP Values - SD|ISD|CC'!$B:$B,0))</f>
        <v>119100</v>
      </c>
      <c r="AK49">
        <f>INDEX('PP Values - SD|ISD|CC'!AH:AH, MATCH($B49,'PP Values - SD|ISD|CC'!$B:$B,0))</f>
        <v>0</v>
      </c>
      <c r="AL49">
        <f>INDEX('PP Values - SD|ISD|CC'!AI:AI, MATCH($B49,'PP Values - SD|ISD|CC'!$B:$B,0))</f>
        <v>0</v>
      </c>
      <c r="AM49">
        <f>INDEX('PP Values - SD|ISD|CC'!AJ:AJ, MATCH($B49,'PP Values - SD|ISD|CC'!$B:$B,0))</f>
        <v>0</v>
      </c>
      <c r="AN49">
        <f>INDEX('PP Values - SD|ISD|CC'!AK:AK, MATCH($B49,'PP Values - SD|ISD|CC'!$B:$B,0))</f>
        <v>41349657</v>
      </c>
      <c r="AO49">
        <f>INDEX('PP Values - SD|ISD|CC'!AL:AL, MATCH($B49,'PP Values - SD|ISD|CC'!$B:$B,0))</f>
        <v>0</v>
      </c>
      <c r="AP49">
        <f>INDEX('PP Values - SD|ISD|CC'!AM:AM, MATCH($B49,'PP Values - SD|ISD|CC'!$B:$B,0))</f>
        <v>15735643</v>
      </c>
    </row>
    <row r="50" spans="1:42" x14ac:dyDescent="0.25">
      <c r="A50" s="164" t="s">
        <v>91</v>
      </c>
      <c r="B50" s="164" t="s">
        <v>277</v>
      </c>
      <c r="C50" s="164" t="s">
        <v>91</v>
      </c>
      <c r="D50" s="164" t="s">
        <v>277</v>
      </c>
      <c r="E50" s="164" t="s">
        <v>278</v>
      </c>
      <c r="F50" s="164" t="s">
        <v>249</v>
      </c>
      <c r="H50" s="164" t="s">
        <v>93</v>
      </c>
      <c r="I50" s="164" t="s">
        <v>272</v>
      </c>
      <c r="J50" s="164" t="s">
        <v>250</v>
      </c>
      <c r="K50">
        <f>INDEX('PP Values - SD|ISD|CC'!H:H, MATCH($B50,'PP Values - SD|ISD|CC'!$B:$B,0))</f>
        <v>6369702</v>
      </c>
      <c r="L50">
        <f>INDEX('PP Values - SD|ISD|CC'!I:I, MATCH($B50,'PP Values - SD|ISD|CC'!$B:$B,0))</f>
        <v>1067700</v>
      </c>
      <c r="M50">
        <f>INDEX('PP Values - SD|ISD|CC'!J:J, MATCH($B50,'PP Values - SD|ISD|CC'!$B:$B,0))</f>
        <v>0</v>
      </c>
      <c r="N50">
        <f>INDEX('PP Values - SD|ISD|CC'!K:K, MATCH($B50,'PP Values - SD|ISD|CC'!$B:$B,0))</f>
        <v>112300</v>
      </c>
      <c r="O50">
        <f>INDEX('PP Values - SD|ISD|CC'!L:L, MATCH($B50,'PP Values - SD|ISD|CC'!$B:$B,0))</f>
        <v>0</v>
      </c>
      <c r="P50">
        <f>INDEX('PP Values - SD|ISD|CC'!M:M, MATCH($B50,'PP Values - SD|ISD|CC'!$B:$B,0))</f>
        <v>7549702</v>
      </c>
      <c r="Q50">
        <f>INDEX('PP Values - SD|ISD|CC'!N:N, MATCH($B50,'PP Values - SD|ISD|CC'!$B:$B,0))</f>
        <v>0</v>
      </c>
      <c r="R50">
        <f>INDEX('PP Values - SD|ISD|CC'!O:O, MATCH($B50,'PP Values - SD|ISD|CC'!$B:$B,0))</f>
        <v>0</v>
      </c>
      <c r="S50">
        <f>INDEX('PP Values - SD|ISD|CC'!P:P, MATCH($B50,'PP Values - SD|ISD|CC'!$B:$B,0))</f>
        <v>5584800</v>
      </c>
      <c r="T50">
        <f>INDEX('PP Values - SD|ISD|CC'!Q:Q, MATCH($B50,'PP Values - SD|ISD|CC'!$B:$B,0))</f>
        <v>1316300</v>
      </c>
      <c r="U50">
        <f>INDEX('PP Values - SD|ISD|CC'!R:R, MATCH($B50,'PP Values - SD|ISD|CC'!$B:$B,0))</f>
        <v>0</v>
      </c>
      <c r="V50">
        <f>INDEX('PP Values - SD|ISD|CC'!S:S, MATCH($B50,'PP Values - SD|ISD|CC'!$B:$B,0))</f>
        <v>320700</v>
      </c>
      <c r="W50">
        <f>INDEX('PP Values - SD|ISD|CC'!T:T, MATCH($B50,'PP Values - SD|ISD|CC'!$B:$B,0))</f>
        <v>0</v>
      </c>
      <c r="X50">
        <f>INDEX('PP Values - SD|ISD|CC'!U:U, MATCH($B50,'PP Values - SD|ISD|CC'!$B:$B,0))</f>
        <v>7221800</v>
      </c>
      <c r="Y50">
        <f>INDEX('PP Values - SD|ISD|CC'!V:V, MATCH($B50,'PP Values - SD|ISD|CC'!$B:$B,0))</f>
        <v>0</v>
      </c>
      <c r="Z50">
        <f>INDEX('PP Values - SD|ISD|CC'!W:W, MATCH($B50,'PP Values - SD|ISD|CC'!$B:$B,0))</f>
        <v>0</v>
      </c>
      <c r="AA50">
        <f>INDEX('PP Values - SD|ISD|CC'!X:X, MATCH($B50,'PP Values - SD|ISD|CC'!$B:$B,0))</f>
        <v>4416000</v>
      </c>
      <c r="AB50">
        <f>INDEX('PP Values - SD|ISD|CC'!Y:Y, MATCH($B50,'PP Values - SD|ISD|CC'!$B:$B,0))</f>
        <v>1551700</v>
      </c>
      <c r="AC50">
        <f>INDEX('PP Values - SD|ISD|CC'!Z:Z, MATCH($B50,'PP Values - SD|ISD|CC'!$B:$B,0))</f>
        <v>0</v>
      </c>
      <c r="AD50">
        <f>INDEX('PP Values - SD|ISD|CC'!AA:AA, MATCH($B50,'PP Values - SD|ISD|CC'!$B:$B,0))</f>
        <v>314400</v>
      </c>
      <c r="AE50">
        <f>INDEX('PP Values - SD|ISD|CC'!AB:AB, MATCH($B50,'PP Values - SD|ISD|CC'!$B:$B,0))</f>
        <v>0</v>
      </c>
      <c r="AF50">
        <f>INDEX('PP Values - SD|ISD|CC'!AC:AC, MATCH($B50,'PP Values - SD|ISD|CC'!$B:$B,0))</f>
        <v>6282100</v>
      </c>
      <c r="AG50">
        <f>INDEX('PP Values - SD|ISD|CC'!AD:AD, MATCH($B50,'PP Values - SD|ISD|CC'!$B:$B,0))</f>
        <v>0</v>
      </c>
      <c r="AH50">
        <f>INDEX('PP Values - SD|ISD|CC'!AE:AE, MATCH($B50,'PP Values - SD|ISD|CC'!$B:$B,0))</f>
        <v>0</v>
      </c>
      <c r="AI50">
        <f>INDEX('PP Values - SD|ISD|CC'!AF:AF, MATCH($B50,'PP Values - SD|ISD|CC'!$B:$B,0))</f>
        <v>2783000</v>
      </c>
      <c r="AJ50">
        <f>INDEX('PP Values - SD|ISD|CC'!AG:AG, MATCH($B50,'PP Values - SD|ISD|CC'!$B:$B,0))</f>
        <v>9163300</v>
      </c>
      <c r="AK50">
        <f>INDEX('PP Values - SD|ISD|CC'!AH:AH, MATCH($B50,'PP Values - SD|ISD|CC'!$B:$B,0))</f>
        <v>0</v>
      </c>
      <c r="AL50">
        <f>INDEX('PP Values - SD|ISD|CC'!AI:AI, MATCH($B50,'PP Values - SD|ISD|CC'!$B:$B,0))</f>
        <v>0</v>
      </c>
      <c r="AM50">
        <f>INDEX('PP Values - SD|ISD|CC'!AJ:AJ, MATCH($B50,'PP Values - SD|ISD|CC'!$B:$B,0))</f>
        <v>0</v>
      </c>
      <c r="AN50">
        <f>INDEX('PP Values - SD|ISD|CC'!AK:AK, MATCH($B50,'PP Values - SD|ISD|CC'!$B:$B,0))</f>
        <v>11946300</v>
      </c>
      <c r="AO50">
        <f>INDEX('PP Values - SD|ISD|CC'!AL:AL, MATCH($B50,'PP Values - SD|ISD|CC'!$B:$B,0))</f>
        <v>0</v>
      </c>
      <c r="AP50">
        <f>INDEX('PP Values - SD|ISD|CC'!AM:AM, MATCH($B50,'PP Values - SD|ISD|CC'!$B:$B,0))</f>
        <v>-4396598</v>
      </c>
    </row>
    <row r="51" spans="1:42" x14ac:dyDescent="0.25">
      <c r="A51" s="164" t="s">
        <v>91</v>
      </c>
      <c r="B51" s="164" t="s">
        <v>279</v>
      </c>
      <c r="C51" s="164" t="s">
        <v>91</v>
      </c>
      <c r="D51" s="164" t="s">
        <v>279</v>
      </c>
      <c r="E51" s="164" t="s">
        <v>280</v>
      </c>
      <c r="F51" s="164" t="s">
        <v>249</v>
      </c>
      <c r="H51" s="164" t="s">
        <v>93</v>
      </c>
      <c r="I51" s="164" t="s">
        <v>272</v>
      </c>
      <c r="J51" s="164" t="s">
        <v>250</v>
      </c>
      <c r="K51">
        <f>INDEX('PP Values - SD|ISD|CC'!H:H, MATCH($B51,'PP Values - SD|ISD|CC'!$B:$B,0))</f>
        <v>12521780</v>
      </c>
      <c r="L51">
        <f>INDEX('PP Values - SD|ISD|CC'!I:I, MATCH($B51,'PP Values - SD|ISD|CC'!$B:$B,0))</f>
        <v>159600</v>
      </c>
      <c r="M51">
        <f>INDEX('PP Values - SD|ISD|CC'!J:J, MATCH($B51,'PP Values - SD|ISD|CC'!$B:$B,0))</f>
        <v>0</v>
      </c>
      <c r="N51">
        <f>INDEX('PP Values - SD|ISD|CC'!K:K, MATCH($B51,'PP Values - SD|ISD|CC'!$B:$B,0))</f>
        <v>101400</v>
      </c>
      <c r="O51">
        <f>INDEX('PP Values - SD|ISD|CC'!L:L, MATCH($B51,'PP Values - SD|ISD|CC'!$B:$B,0))</f>
        <v>0</v>
      </c>
      <c r="P51">
        <f>INDEX('PP Values - SD|ISD|CC'!M:M, MATCH($B51,'PP Values - SD|ISD|CC'!$B:$B,0))</f>
        <v>12782780</v>
      </c>
      <c r="Q51">
        <f>INDEX('PP Values - SD|ISD|CC'!N:N, MATCH($B51,'PP Values - SD|ISD|CC'!$B:$B,0))</f>
        <v>0</v>
      </c>
      <c r="R51">
        <f>INDEX('PP Values - SD|ISD|CC'!O:O, MATCH($B51,'PP Values - SD|ISD|CC'!$B:$B,0))</f>
        <v>0</v>
      </c>
      <c r="S51">
        <f>INDEX('PP Values - SD|ISD|CC'!P:P, MATCH($B51,'PP Values - SD|ISD|CC'!$B:$B,0))</f>
        <v>10893000</v>
      </c>
      <c r="T51">
        <f>INDEX('PP Values - SD|ISD|CC'!Q:Q, MATCH($B51,'PP Values - SD|ISD|CC'!$B:$B,0))</f>
        <v>155100</v>
      </c>
      <c r="U51">
        <f>INDEX('PP Values - SD|ISD|CC'!R:R, MATCH($B51,'PP Values - SD|ISD|CC'!$B:$B,0))</f>
        <v>0</v>
      </c>
      <c r="V51">
        <f>INDEX('PP Values - SD|ISD|CC'!S:S, MATCH($B51,'PP Values - SD|ISD|CC'!$B:$B,0))</f>
        <v>113450</v>
      </c>
      <c r="W51">
        <f>INDEX('PP Values - SD|ISD|CC'!T:T, MATCH($B51,'PP Values - SD|ISD|CC'!$B:$B,0))</f>
        <v>0</v>
      </c>
      <c r="X51">
        <f>INDEX('PP Values - SD|ISD|CC'!U:U, MATCH($B51,'PP Values - SD|ISD|CC'!$B:$B,0))</f>
        <v>11161550</v>
      </c>
      <c r="Y51">
        <f>INDEX('PP Values - SD|ISD|CC'!V:V, MATCH($B51,'PP Values - SD|ISD|CC'!$B:$B,0))</f>
        <v>0</v>
      </c>
      <c r="Z51">
        <f>INDEX('PP Values - SD|ISD|CC'!W:W, MATCH($B51,'PP Values - SD|ISD|CC'!$B:$B,0))</f>
        <v>0</v>
      </c>
      <c r="AA51">
        <f>INDEX('PP Values - SD|ISD|CC'!X:X, MATCH($B51,'PP Values - SD|ISD|CC'!$B:$B,0))</f>
        <v>11752600</v>
      </c>
      <c r="AB51">
        <f>INDEX('PP Values - SD|ISD|CC'!Y:Y, MATCH($B51,'PP Values - SD|ISD|CC'!$B:$B,0))</f>
        <v>155100</v>
      </c>
      <c r="AC51">
        <f>INDEX('PP Values - SD|ISD|CC'!Z:Z, MATCH($B51,'PP Values - SD|ISD|CC'!$B:$B,0))</f>
        <v>0</v>
      </c>
      <c r="AD51">
        <f>INDEX('PP Values - SD|ISD|CC'!AA:AA, MATCH($B51,'PP Values - SD|ISD|CC'!$B:$B,0))</f>
        <v>105900</v>
      </c>
      <c r="AE51">
        <f>INDEX('PP Values - SD|ISD|CC'!AB:AB, MATCH($B51,'PP Values - SD|ISD|CC'!$B:$B,0))</f>
        <v>0</v>
      </c>
      <c r="AF51">
        <f>INDEX('PP Values - SD|ISD|CC'!AC:AC, MATCH($B51,'PP Values - SD|ISD|CC'!$B:$B,0))</f>
        <v>12013600</v>
      </c>
      <c r="AG51">
        <f>INDEX('PP Values - SD|ISD|CC'!AD:AD, MATCH($B51,'PP Values - SD|ISD|CC'!$B:$B,0))</f>
        <v>0</v>
      </c>
      <c r="AH51">
        <f>INDEX('PP Values - SD|ISD|CC'!AE:AE, MATCH($B51,'PP Values - SD|ISD|CC'!$B:$B,0))</f>
        <v>0</v>
      </c>
      <c r="AI51">
        <f>INDEX('PP Values - SD|ISD|CC'!AF:AF, MATCH($B51,'PP Values - SD|ISD|CC'!$B:$B,0))</f>
        <v>11630000</v>
      </c>
      <c r="AJ51">
        <f>INDEX('PP Values - SD|ISD|CC'!AG:AG, MATCH($B51,'PP Values - SD|ISD|CC'!$B:$B,0))</f>
        <v>297000</v>
      </c>
      <c r="AK51">
        <f>INDEX('PP Values - SD|ISD|CC'!AH:AH, MATCH($B51,'PP Values - SD|ISD|CC'!$B:$B,0))</f>
        <v>0</v>
      </c>
      <c r="AL51">
        <f>INDEX('PP Values - SD|ISD|CC'!AI:AI, MATCH($B51,'PP Values - SD|ISD|CC'!$B:$B,0))</f>
        <v>0</v>
      </c>
      <c r="AM51">
        <f>INDEX('PP Values - SD|ISD|CC'!AJ:AJ, MATCH($B51,'PP Values - SD|ISD|CC'!$B:$B,0))</f>
        <v>0</v>
      </c>
      <c r="AN51">
        <f>INDEX('PP Values - SD|ISD|CC'!AK:AK, MATCH($B51,'PP Values - SD|ISD|CC'!$B:$B,0))</f>
        <v>11927000</v>
      </c>
      <c r="AO51">
        <f>INDEX('PP Values - SD|ISD|CC'!AL:AL, MATCH($B51,'PP Values - SD|ISD|CC'!$B:$B,0))</f>
        <v>0</v>
      </c>
      <c r="AP51">
        <f>INDEX('PP Values - SD|ISD|CC'!AM:AM, MATCH($B51,'PP Values - SD|ISD|CC'!$B:$B,0))</f>
        <v>855780</v>
      </c>
    </row>
    <row r="52" spans="1:42" x14ac:dyDescent="0.25">
      <c r="A52" s="164" t="s">
        <v>91</v>
      </c>
      <c r="B52" s="164" t="s">
        <v>281</v>
      </c>
      <c r="C52" s="164" t="s">
        <v>91</v>
      </c>
      <c r="D52" s="164" t="s">
        <v>281</v>
      </c>
      <c r="E52" s="164" t="s">
        <v>282</v>
      </c>
      <c r="F52" s="164" t="s">
        <v>249</v>
      </c>
      <c r="H52" s="164" t="s">
        <v>97</v>
      </c>
      <c r="I52" s="164" t="s">
        <v>272</v>
      </c>
      <c r="J52" s="164" t="s">
        <v>250</v>
      </c>
      <c r="K52">
        <f>INDEX('PP Values - SD|ISD|CC'!H:H, MATCH($B52,'PP Values - SD|ISD|CC'!$B:$B,0))</f>
        <v>10342870</v>
      </c>
      <c r="L52">
        <f>INDEX('PP Values - SD|ISD|CC'!I:I, MATCH($B52,'PP Values - SD|ISD|CC'!$B:$B,0))</f>
        <v>6599550</v>
      </c>
      <c r="M52">
        <f>INDEX('PP Values - SD|ISD|CC'!J:J, MATCH($B52,'PP Values - SD|ISD|CC'!$B:$B,0))</f>
        <v>0</v>
      </c>
      <c r="N52">
        <f>INDEX('PP Values - SD|ISD|CC'!K:K, MATCH($B52,'PP Values - SD|ISD|CC'!$B:$B,0))</f>
        <v>2855350</v>
      </c>
      <c r="O52">
        <f>INDEX('PP Values - SD|ISD|CC'!L:L, MATCH($B52,'PP Values - SD|ISD|CC'!$B:$B,0))</f>
        <v>0</v>
      </c>
      <c r="P52">
        <f>INDEX('PP Values - SD|ISD|CC'!M:M, MATCH($B52,'PP Values - SD|ISD|CC'!$B:$B,0))</f>
        <v>19797770</v>
      </c>
      <c r="Q52">
        <f>INDEX('PP Values - SD|ISD|CC'!N:N, MATCH($B52,'PP Values - SD|ISD|CC'!$B:$B,0))</f>
        <v>0</v>
      </c>
      <c r="R52">
        <f>INDEX('PP Values - SD|ISD|CC'!O:O, MATCH($B52,'PP Values - SD|ISD|CC'!$B:$B,0))</f>
        <v>0</v>
      </c>
      <c r="S52">
        <f>INDEX('PP Values - SD|ISD|CC'!P:P, MATCH($B52,'PP Values - SD|ISD|CC'!$B:$B,0))</f>
        <v>9260000</v>
      </c>
      <c r="T52">
        <f>INDEX('PP Values - SD|ISD|CC'!Q:Q, MATCH($B52,'PP Values - SD|ISD|CC'!$B:$B,0))</f>
        <v>5853900</v>
      </c>
      <c r="U52">
        <f>INDEX('PP Values - SD|ISD|CC'!R:R, MATCH($B52,'PP Values - SD|ISD|CC'!$B:$B,0))</f>
        <v>0</v>
      </c>
      <c r="V52">
        <f>INDEX('PP Values - SD|ISD|CC'!S:S, MATCH($B52,'PP Values - SD|ISD|CC'!$B:$B,0))</f>
        <v>2365625</v>
      </c>
      <c r="W52">
        <f>INDEX('PP Values - SD|ISD|CC'!T:T, MATCH($B52,'PP Values - SD|ISD|CC'!$B:$B,0))</f>
        <v>0</v>
      </c>
      <c r="X52">
        <f>INDEX('PP Values - SD|ISD|CC'!U:U, MATCH($B52,'PP Values - SD|ISD|CC'!$B:$B,0))</f>
        <v>17479525</v>
      </c>
      <c r="Y52">
        <f>INDEX('PP Values - SD|ISD|CC'!V:V, MATCH($B52,'PP Values - SD|ISD|CC'!$B:$B,0))</f>
        <v>0</v>
      </c>
      <c r="Z52">
        <f>INDEX('PP Values - SD|ISD|CC'!W:W, MATCH($B52,'PP Values - SD|ISD|CC'!$B:$B,0))</f>
        <v>0</v>
      </c>
      <c r="AA52">
        <f>INDEX('PP Values - SD|ISD|CC'!X:X, MATCH($B52,'PP Values - SD|ISD|CC'!$B:$B,0))</f>
        <v>9263850</v>
      </c>
      <c r="AB52">
        <f>INDEX('PP Values - SD|ISD|CC'!Y:Y, MATCH($B52,'PP Values - SD|ISD|CC'!$B:$B,0))</f>
        <v>3667850</v>
      </c>
      <c r="AC52">
        <f>INDEX('PP Values - SD|ISD|CC'!Z:Z, MATCH($B52,'PP Values - SD|ISD|CC'!$B:$B,0))</f>
        <v>0</v>
      </c>
      <c r="AD52">
        <f>INDEX('PP Values - SD|ISD|CC'!AA:AA, MATCH($B52,'PP Values - SD|ISD|CC'!$B:$B,0))</f>
        <v>2573300</v>
      </c>
      <c r="AE52">
        <f>INDEX('PP Values - SD|ISD|CC'!AB:AB, MATCH($B52,'PP Values - SD|ISD|CC'!$B:$B,0))</f>
        <v>0</v>
      </c>
      <c r="AF52">
        <f>INDEX('PP Values - SD|ISD|CC'!AC:AC, MATCH($B52,'PP Values - SD|ISD|CC'!$B:$B,0))</f>
        <v>15505000</v>
      </c>
      <c r="AG52">
        <f>INDEX('PP Values - SD|ISD|CC'!AD:AD, MATCH($B52,'PP Values - SD|ISD|CC'!$B:$B,0))</f>
        <v>0</v>
      </c>
      <c r="AH52">
        <f>INDEX('PP Values - SD|ISD|CC'!AE:AE, MATCH($B52,'PP Values - SD|ISD|CC'!$B:$B,0))</f>
        <v>0</v>
      </c>
      <c r="AI52">
        <f>INDEX('PP Values - SD|ISD|CC'!AF:AF, MATCH($B52,'PP Values - SD|ISD|CC'!$B:$B,0))</f>
        <v>8937800</v>
      </c>
      <c r="AJ52">
        <f>INDEX('PP Values - SD|ISD|CC'!AG:AG, MATCH($B52,'PP Values - SD|ISD|CC'!$B:$B,0))</f>
        <v>3177800</v>
      </c>
      <c r="AK52">
        <f>INDEX('PP Values - SD|ISD|CC'!AH:AH, MATCH($B52,'PP Values - SD|ISD|CC'!$B:$B,0))</f>
        <v>0</v>
      </c>
      <c r="AL52">
        <f>INDEX('PP Values - SD|ISD|CC'!AI:AI, MATCH($B52,'PP Values - SD|ISD|CC'!$B:$B,0))</f>
        <v>2300</v>
      </c>
      <c r="AM52">
        <f>INDEX('PP Values - SD|ISD|CC'!AJ:AJ, MATCH($B52,'PP Values - SD|ISD|CC'!$B:$B,0))</f>
        <v>0</v>
      </c>
      <c r="AN52">
        <f>INDEX('PP Values - SD|ISD|CC'!AK:AK, MATCH($B52,'PP Values - SD|ISD|CC'!$B:$B,0))</f>
        <v>12117900</v>
      </c>
      <c r="AO52">
        <f>INDEX('PP Values - SD|ISD|CC'!AL:AL, MATCH($B52,'PP Values - SD|ISD|CC'!$B:$B,0))</f>
        <v>0</v>
      </c>
      <c r="AP52">
        <f>INDEX('PP Values - SD|ISD|CC'!AM:AM, MATCH($B52,'PP Values - SD|ISD|CC'!$B:$B,0))</f>
        <v>7679870</v>
      </c>
    </row>
    <row r="53" spans="1:42" x14ac:dyDescent="0.25">
      <c r="A53" s="164" t="s">
        <v>91</v>
      </c>
      <c r="B53" s="164" t="s">
        <v>283</v>
      </c>
      <c r="C53" s="164" t="s">
        <v>91</v>
      </c>
      <c r="D53" s="164" t="s">
        <v>283</v>
      </c>
      <c r="E53" s="164" t="s">
        <v>284</v>
      </c>
      <c r="F53" s="164" t="s">
        <v>249</v>
      </c>
      <c r="H53" s="164" t="s">
        <v>93</v>
      </c>
      <c r="I53" s="164" t="s">
        <v>272</v>
      </c>
      <c r="J53" s="164" t="s">
        <v>250</v>
      </c>
      <c r="K53">
        <f>INDEX('PP Values - SD|ISD|CC'!H:H, MATCH($B53,'PP Values - SD|ISD|CC'!$B:$B,0))</f>
        <v>17667700</v>
      </c>
      <c r="L53">
        <f>INDEX('PP Values - SD|ISD|CC'!I:I, MATCH($B53,'PP Values - SD|ISD|CC'!$B:$B,0))</f>
        <v>1989700</v>
      </c>
      <c r="M53">
        <f>INDEX('PP Values - SD|ISD|CC'!J:J, MATCH($B53,'PP Values - SD|ISD|CC'!$B:$B,0))</f>
        <v>146050</v>
      </c>
      <c r="N53">
        <f>INDEX('PP Values - SD|ISD|CC'!K:K, MATCH($B53,'PP Values - SD|ISD|CC'!$B:$B,0))</f>
        <v>1394750</v>
      </c>
      <c r="O53">
        <f>INDEX('PP Values - SD|ISD|CC'!L:L, MATCH($B53,'PP Values - SD|ISD|CC'!$B:$B,0))</f>
        <v>0</v>
      </c>
      <c r="P53">
        <f>INDEX('PP Values - SD|ISD|CC'!M:M, MATCH($B53,'PP Values - SD|ISD|CC'!$B:$B,0))</f>
        <v>21198200</v>
      </c>
      <c r="Q53">
        <f>INDEX('PP Values - SD|ISD|CC'!N:N, MATCH($B53,'PP Values - SD|ISD|CC'!$B:$B,0))</f>
        <v>0</v>
      </c>
      <c r="R53">
        <f>INDEX('PP Values - SD|ISD|CC'!O:O, MATCH($B53,'PP Values - SD|ISD|CC'!$B:$B,0))</f>
        <v>0</v>
      </c>
      <c r="S53">
        <f>INDEX('PP Values - SD|ISD|CC'!P:P, MATCH($B53,'PP Values - SD|ISD|CC'!$B:$B,0))</f>
        <v>15776900</v>
      </c>
      <c r="T53">
        <f>INDEX('PP Values - SD|ISD|CC'!Q:Q, MATCH($B53,'PP Values - SD|ISD|CC'!$B:$B,0))</f>
        <v>1950500</v>
      </c>
      <c r="U53">
        <f>INDEX('PP Values - SD|ISD|CC'!R:R, MATCH($B53,'PP Values - SD|ISD|CC'!$B:$B,0))</f>
        <v>0</v>
      </c>
      <c r="V53">
        <f>INDEX('PP Values - SD|ISD|CC'!S:S, MATCH($B53,'PP Values - SD|ISD|CC'!$B:$B,0))</f>
        <v>1255300</v>
      </c>
      <c r="W53">
        <f>INDEX('PP Values - SD|ISD|CC'!T:T, MATCH($B53,'PP Values - SD|ISD|CC'!$B:$B,0))</f>
        <v>0</v>
      </c>
      <c r="X53">
        <f>INDEX('PP Values - SD|ISD|CC'!U:U, MATCH($B53,'PP Values - SD|ISD|CC'!$B:$B,0))</f>
        <v>18982700</v>
      </c>
      <c r="Y53">
        <f>INDEX('PP Values - SD|ISD|CC'!V:V, MATCH($B53,'PP Values - SD|ISD|CC'!$B:$B,0))</f>
        <v>0</v>
      </c>
      <c r="Z53">
        <f>INDEX('PP Values - SD|ISD|CC'!W:W, MATCH($B53,'PP Values - SD|ISD|CC'!$B:$B,0))</f>
        <v>0</v>
      </c>
      <c r="AA53">
        <f>INDEX('PP Values - SD|ISD|CC'!X:X, MATCH($B53,'PP Values - SD|ISD|CC'!$B:$B,0))</f>
        <v>18613200</v>
      </c>
      <c r="AB53">
        <f>INDEX('PP Values - SD|ISD|CC'!Y:Y, MATCH($B53,'PP Values - SD|ISD|CC'!$B:$B,0))</f>
        <v>2233400</v>
      </c>
      <c r="AC53">
        <f>INDEX('PP Values - SD|ISD|CC'!Z:Z, MATCH($B53,'PP Values - SD|ISD|CC'!$B:$B,0))</f>
        <v>0</v>
      </c>
      <c r="AD53">
        <f>INDEX('PP Values - SD|ISD|CC'!AA:AA, MATCH($B53,'PP Values - SD|ISD|CC'!$B:$B,0))</f>
        <v>1540300</v>
      </c>
      <c r="AE53">
        <f>INDEX('PP Values - SD|ISD|CC'!AB:AB, MATCH($B53,'PP Values - SD|ISD|CC'!$B:$B,0))</f>
        <v>0</v>
      </c>
      <c r="AF53">
        <f>INDEX('PP Values - SD|ISD|CC'!AC:AC, MATCH($B53,'PP Values - SD|ISD|CC'!$B:$B,0))</f>
        <v>22386900</v>
      </c>
      <c r="AG53">
        <f>INDEX('PP Values - SD|ISD|CC'!AD:AD, MATCH($B53,'PP Values - SD|ISD|CC'!$B:$B,0))</f>
        <v>0</v>
      </c>
      <c r="AH53">
        <f>INDEX('PP Values - SD|ISD|CC'!AE:AE, MATCH($B53,'PP Values - SD|ISD|CC'!$B:$B,0))</f>
        <v>0</v>
      </c>
      <c r="AI53">
        <f>INDEX('PP Values - SD|ISD|CC'!AF:AF, MATCH($B53,'PP Values - SD|ISD|CC'!$B:$B,0))</f>
        <v>17631200</v>
      </c>
      <c r="AJ53">
        <f>INDEX('PP Values - SD|ISD|CC'!AG:AG, MATCH($B53,'PP Values - SD|ISD|CC'!$B:$B,0))</f>
        <v>806000</v>
      </c>
      <c r="AK53">
        <f>INDEX('PP Values - SD|ISD|CC'!AH:AH, MATCH($B53,'PP Values - SD|ISD|CC'!$B:$B,0))</f>
        <v>0</v>
      </c>
      <c r="AL53">
        <f>INDEX('PP Values - SD|ISD|CC'!AI:AI, MATCH($B53,'PP Values - SD|ISD|CC'!$B:$B,0))</f>
        <v>0</v>
      </c>
      <c r="AM53">
        <f>INDEX('PP Values - SD|ISD|CC'!AJ:AJ, MATCH($B53,'PP Values - SD|ISD|CC'!$B:$B,0))</f>
        <v>0</v>
      </c>
      <c r="AN53">
        <f>INDEX('PP Values - SD|ISD|CC'!AK:AK, MATCH($B53,'PP Values - SD|ISD|CC'!$B:$B,0))</f>
        <v>18437200</v>
      </c>
      <c r="AO53">
        <f>INDEX('PP Values - SD|ISD|CC'!AL:AL, MATCH($B53,'PP Values - SD|ISD|CC'!$B:$B,0))</f>
        <v>0</v>
      </c>
      <c r="AP53">
        <f>INDEX('PP Values - SD|ISD|CC'!AM:AM, MATCH($B53,'PP Values - SD|ISD|CC'!$B:$B,0))</f>
        <v>2761000</v>
      </c>
    </row>
    <row r="54" spans="1:42" x14ac:dyDescent="0.25">
      <c r="A54" s="164" t="s">
        <v>91</v>
      </c>
      <c r="B54" s="164" t="s">
        <v>285</v>
      </c>
      <c r="C54" s="164" t="s">
        <v>91</v>
      </c>
      <c r="D54" s="164" t="s">
        <v>285</v>
      </c>
      <c r="E54" s="164" t="s">
        <v>286</v>
      </c>
      <c r="F54" s="164" t="s">
        <v>249</v>
      </c>
      <c r="H54" s="164" t="s">
        <v>93</v>
      </c>
      <c r="I54" s="164" t="s">
        <v>272</v>
      </c>
      <c r="J54" s="164" t="s">
        <v>250</v>
      </c>
      <c r="K54">
        <f>INDEX('PP Values - SD|ISD|CC'!H:H, MATCH($B54,'PP Values - SD|ISD|CC'!$B:$B,0))</f>
        <v>5293200</v>
      </c>
      <c r="L54">
        <f>INDEX('PP Values - SD|ISD|CC'!I:I, MATCH($B54,'PP Values - SD|ISD|CC'!$B:$B,0))</f>
        <v>1006500</v>
      </c>
      <c r="M54">
        <f>INDEX('PP Values - SD|ISD|CC'!J:J, MATCH($B54,'PP Values - SD|ISD|CC'!$B:$B,0))</f>
        <v>0</v>
      </c>
      <c r="N54">
        <f>INDEX('PP Values - SD|ISD|CC'!K:K, MATCH($B54,'PP Values - SD|ISD|CC'!$B:$B,0))</f>
        <v>1003850</v>
      </c>
      <c r="O54">
        <f>INDEX('PP Values - SD|ISD|CC'!L:L, MATCH($B54,'PP Values - SD|ISD|CC'!$B:$B,0))</f>
        <v>0</v>
      </c>
      <c r="P54">
        <f>INDEX('PP Values - SD|ISD|CC'!M:M, MATCH($B54,'PP Values - SD|ISD|CC'!$B:$B,0))</f>
        <v>7303550</v>
      </c>
      <c r="Q54">
        <f>INDEX('PP Values - SD|ISD|CC'!N:N, MATCH($B54,'PP Values - SD|ISD|CC'!$B:$B,0))</f>
        <v>0</v>
      </c>
      <c r="R54">
        <f>INDEX('PP Values - SD|ISD|CC'!O:O, MATCH($B54,'PP Values - SD|ISD|CC'!$B:$B,0))</f>
        <v>0</v>
      </c>
      <c r="S54">
        <f>INDEX('PP Values - SD|ISD|CC'!P:P, MATCH($B54,'PP Values - SD|ISD|CC'!$B:$B,0))</f>
        <v>4457400</v>
      </c>
      <c r="T54">
        <f>INDEX('PP Values - SD|ISD|CC'!Q:Q, MATCH($B54,'PP Values - SD|ISD|CC'!$B:$B,0))</f>
        <v>994300</v>
      </c>
      <c r="U54">
        <f>INDEX('PP Values - SD|ISD|CC'!R:R, MATCH($B54,'PP Values - SD|ISD|CC'!$B:$B,0))</f>
        <v>0</v>
      </c>
      <c r="V54">
        <f>INDEX('PP Values - SD|ISD|CC'!S:S, MATCH($B54,'PP Values - SD|ISD|CC'!$B:$B,0))</f>
        <v>864250</v>
      </c>
      <c r="W54">
        <f>INDEX('PP Values - SD|ISD|CC'!T:T, MATCH($B54,'PP Values - SD|ISD|CC'!$B:$B,0))</f>
        <v>0</v>
      </c>
      <c r="X54">
        <f>INDEX('PP Values - SD|ISD|CC'!U:U, MATCH($B54,'PP Values - SD|ISD|CC'!$B:$B,0))</f>
        <v>6315950</v>
      </c>
      <c r="Y54">
        <f>INDEX('PP Values - SD|ISD|CC'!V:V, MATCH($B54,'PP Values - SD|ISD|CC'!$B:$B,0))</f>
        <v>0</v>
      </c>
      <c r="Z54">
        <f>INDEX('PP Values - SD|ISD|CC'!W:W, MATCH($B54,'PP Values - SD|ISD|CC'!$B:$B,0))</f>
        <v>0</v>
      </c>
      <c r="AA54">
        <f>INDEX('PP Values - SD|ISD|CC'!X:X, MATCH($B54,'PP Values - SD|ISD|CC'!$B:$B,0))</f>
        <v>4462800</v>
      </c>
      <c r="AB54">
        <f>INDEX('PP Values - SD|ISD|CC'!Y:Y, MATCH($B54,'PP Values - SD|ISD|CC'!$B:$B,0))</f>
        <v>856400</v>
      </c>
      <c r="AC54">
        <f>INDEX('PP Values - SD|ISD|CC'!Z:Z, MATCH($B54,'PP Values - SD|ISD|CC'!$B:$B,0))</f>
        <v>0</v>
      </c>
      <c r="AD54">
        <f>INDEX('PP Values - SD|ISD|CC'!AA:AA, MATCH($B54,'PP Values - SD|ISD|CC'!$B:$B,0))</f>
        <v>496650</v>
      </c>
      <c r="AE54">
        <f>INDEX('PP Values - SD|ISD|CC'!AB:AB, MATCH($B54,'PP Values - SD|ISD|CC'!$B:$B,0))</f>
        <v>0</v>
      </c>
      <c r="AF54">
        <f>INDEX('PP Values - SD|ISD|CC'!AC:AC, MATCH($B54,'PP Values - SD|ISD|CC'!$B:$B,0))</f>
        <v>5815850</v>
      </c>
      <c r="AG54">
        <f>INDEX('PP Values - SD|ISD|CC'!AD:AD, MATCH($B54,'PP Values - SD|ISD|CC'!$B:$B,0))</f>
        <v>0</v>
      </c>
      <c r="AH54">
        <f>INDEX('PP Values - SD|ISD|CC'!AE:AE, MATCH($B54,'PP Values - SD|ISD|CC'!$B:$B,0))</f>
        <v>0</v>
      </c>
      <c r="AI54">
        <f>INDEX('PP Values - SD|ISD|CC'!AF:AF, MATCH($B54,'PP Values - SD|ISD|CC'!$B:$B,0))</f>
        <v>3533600</v>
      </c>
      <c r="AJ54">
        <f>INDEX('PP Values - SD|ISD|CC'!AG:AG, MATCH($B54,'PP Values - SD|ISD|CC'!$B:$B,0))</f>
        <v>448500</v>
      </c>
      <c r="AK54">
        <f>INDEX('PP Values - SD|ISD|CC'!AH:AH, MATCH($B54,'PP Values - SD|ISD|CC'!$B:$B,0))</f>
        <v>0</v>
      </c>
      <c r="AL54">
        <f>INDEX('PP Values - SD|ISD|CC'!AI:AI, MATCH($B54,'PP Values - SD|ISD|CC'!$B:$B,0))</f>
        <v>0</v>
      </c>
      <c r="AM54">
        <f>INDEX('PP Values - SD|ISD|CC'!AJ:AJ, MATCH($B54,'PP Values - SD|ISD|CC'!$B:$B,0))</f>
        <v>0</v>
      </c>
      <c r="AN54">
        <f>INDEX('PP Values - SD|ISD|CC'!AK:AK, MATCH($B54,'PP Values - SD|ISD|CC'!$B:$B,0))</f>
        <v>3982100</v>
      </c>
      <c r="AO54">
        <f>INDEX('PP Values - SD|ISD|CC'!AL:AL, MATCH($B54,'PP Values - SD|ISD|CC'!$B:$B,0))</f>
        <v>0</v>
      </c>
      <c r="AP54">
        <f>INDEX('PP Values - SD|ISD|CC'!AM:AM, MATCH($B54,'PP Values - SD|ISD|CC'!$B:$B,0))</f>
        <v>3321450</v>
      </c>
    </row>
    <row r="55" spans="1:42" x14ac:dyDescent="0.25">
      <c r="A55" s="164" t="s">
        <v>91</v>
      </c>
      <c r="B55" s="164" t="s">
        <v>287</v>
      </c>
      <c r="C55" s="164" t="s">
        <v>91</v>
      </c>
      <c r="D55" s="164" t="s">
        <v>287</v>
      </c>
      <c r="E55" s="164" t="s">
        <v>288</v>
      </c>
      <c r="F55" s="164" t="s">
        <v>249</v>
      </c>
      <c r="H55" s="164" t="s">
        <v>93</v>
      </c>
      <c r="I55" s="164" t="s">
        <v>272</v>
      </c>
      <c r="J55" s="164" t="s">
        <v>250</v>
      </c>
      <c r="K55">
        <f>INDEX('PP Values - SD|ISD|CC'!H:H, MATCH($B55,'PP Values - SD|ISD|CC'!$B:$B,0))</f>
        <v>5844700</v>
      </c>
      <c r="L55">
        <f>INDEX('PP Values - SD|ISD|CC'!I:I, MATCH($B55,'PP Values - SD|ISD|CC'!$B:$B,0))</f>
        <v>94402500</v>
      </c>
      <c r="M55">
        <f>INDEX('PP Values - SD|ISD|CC'!J:J, MATCH($B55,'PP Values - SD|ISD|CC'!$B:$B,0))</f>
        <v>0</v>
      </c>
      <c r="N55">
        <f>INDEX('PP Values - SD|ISD|CC'!K:K, MATCH($B55,'PP Values - SD|ISD|CC'!$B:$B,0))</f>
        <v>3076000</v>
      </c>
      <c r="O55">
        <f>INDEX('PP Values - SD|ISD|CC'!L:L, MATCH($B55,'PP Values - SD|ISD|CC'!$B:$B,0))</f>
        <v>0</v>
      </c>
      <c r="P55">
        <f>INDEX('PP Values - SD|ISD|CC'!M:M, MATCH($B55,'PP Values - SD|ISD|CC'!$B:$B,0))</f>
        <v>103323200</v>
      </c>
      <c r="Q55">
        <f>INDEX('PP Values - SD|ISD|CC'!N:N, MATCH($B55,'PP Values - SD|ISD|CC'!$B:$B,0))</f>
        <v>0</v>
      </c>
      <c r="R55">
        <f>INDEX('PP Values - SD|ISD|CC'!O:O, MATCH($B55,'PP Values - SD|ISD|CC'!$B:$B,0))</f>
        <v>0</v>
      </c>
      <c r="S55">
        <f>INDEX('PP Values - SD|ISD|CC'!P:P, MATCH($B55,'PP Values - SD|ISD|CC'!$B:$B,0))</f>
        <v>5383200</v>
      </c>
      <c r="T55">
        <f>INDEX('PP Values - SD|ISD|CC'!Q:Q, MATCH($B55,'PP Values - SD|ISD|CC'!$B:$B,0))</f>
        <v>83530500</v>
      </c>
      <c r="U55">
        <f>INDEX('PP Values - SD|ISD|CC'!R:R, MATCH($B55,'PP Values - SD|ISD|CC'!$B:$B,0))</f>
        <v>0</v>
      </c>
      <c r="V55">
        <f>INDEX('PP Values - SD|ISD|CC'!S:S, MATCH($B55,'PP Values - SD|ISD|CC'!$B:$B,0))</f>
        <v>3007100</v>
      </c>
      <c r="W55">
        <f>INDEX('PP Values - SD|ISD|CC'!T:T, MATCH($B55,'PP Values - SD|ISD|CC'!$B:$B,0))</f>
        <v>0</v>
      </c>
      <c r="X55">
        <f>INDEX('PP Values - SD|ISD|CC'!U:U, MATCH($B55,'PP Values - SD|ISD|CC'!$B:$B,0))</f>
        <v>91920800</v>
      </c>
      <c r="Y55">
        <f>INDEX('PP Values - SD|ISD|CC'!V:V, MATCH($B55,'PP Values - SD|ISD|CC'!$B:$B,0))</f>
        <v>0</v>
      </c>
      <c r="Z55">
        <f>INDEX('PP Values - SD|ISD|CC'!W:W, MATCH($B55,'PP Values - SD|ISD|CC'!$B:$B,0))</f>
        <v>0</v>
      </c>
      <c r="AA55">
        <f>INDEX('PP Values - SD|ISD|CC'!X:X, MATCH($B55,'PP Values - SD|ISD|CC'!$B:$B,0))</f>
        <v>4908100</v>
      </c>
      <c r="AB55">
        <f>INDEX('PP Values - SD|ISD|CC'!Y:Y, MATCH($B55,'PP Values - SD|ISD|CC'!$B:$B,0))</f>
        <v>79402200</v>
      </c>
      <c r="AC55">
        <f>INDEX('PP Values - SD|ISD|CC'!Z:Z, MATCH($B55,'PP Values - SD|ISD|CC'!$B:$B,0))</f>
        <v>0</v>
      </c>
      <c r="AD55">
        <f>INDEX('PP Values - SD|ISD|CC'!AA:AA, MATCH($B55,'PP Values - SD|ISD|CC'!$B:$B,0))</f>
        <v>3839050</v>
      </c>
      <c r="AE55">
        <f>INDEX('PP Values - SD|ISD|CC'!AB:AB, MATCH($B55,'PP Values - SD|ISD|CC'!$B:$B,0))</f>
        <v>0</v>
      </c>
      <c r="AF55">
        <f>INDEX('PP Values - SD|ISD|CC'!AC:AC, MATCH($B55,'PP Values - SD|ISD|CC'!$B:$B,0))</f>
        <v>88149350</v>
      </c>
      <c r="AG55">
        <f>INDEX('PP Values - SD|ISD|CC'!AD:AD, MATCH($B55,'PP Values - SD|ISD|CC'!$B:$B,0))</f>
        <v>0</v>
      </c>
      <c r="AH55">
        <f>INDEX('PP Values - SD|ISD|CC'!AE:AE, MATCH($B55,'PP Values - SD|ISD|CC'!$B:$B,0))</f>
        <v>0</v>
      </c>
      <c r="AI55">
        <f>INDEX('PP Values - SD|ISD|CC'!AF:AF, MATCH($B55,'PP Values - SD|ISD|CC'!$B:$B,0))</f>
        <v>2106500</v>
      </c>
      <c r="AJ55">
        <f>INDEX('PP Values - SD|ISD|CC'!AG:AG, MATCH($B55,'PP Values - SD|ISD|CC'!$B:$B,0))</f>
        <v>6341100</v>
      </c>
      <c r="AK55">
        <f>INDEX('PP Values - SD|ISD|CC'!AH:AH, MATCH($B55,'PP Values - SD|ISD|CC'!$B:$B,0))</f>
        <v>0</v>
      </c>
      <c r="AL55">
        <f>INDEX('PP Values - SD|ISD|CC'!AI:AI, MATCH($B55,'PP Values - SD|ISD|CC'!$B:$B,0))</f>
        <v>0</v>
      </c>
      <c r="AM55">
        <f>INDEX('PP Values - SD|ISD|CC'!AJ:AJ, MATCH($B55,'PP Values - SD|ISD|CC'!$B:$B,0))</f>
        <v>0</v>
      </c>
      <c r="AN55">
        <f>INDEX('PP Values - SD|ISD|CC'!AK:AK, MATCH($B55,'PP Values - SD|ISD|CC'!$B:$B,0))</f>
        <v>8447600</v>
      </c>
      <c r="AO55">
        <f>INDEX('PP Values - SD|ISD|CC'!AL:AL, MATCH($B55,'PP Values - SD|ISD|CC'!$B:$B,0))</f>
        <v>0</v>
      </c>
      <c r="AP55">
        <f>INDEX('PP Values - SD|ISD|CC'!AM:AM, MATCH($B55,'PP Values - SD|ISD|CC'!$B:$B,0))</f>
        <v>94875600</v>
      </c>
    </row>
    <row r="56" spans="1:42" x14ac:dyDescent="0.25">
      <c r="A56" s="164" t="s">
        <v>91</v>
      </c>
      <c r="B56" s="164" t="s">
        <v>289</v>
      </c>
      <c r="C56" s="164" t="s">
        <v>91</v>
      </c>
      <c r="D56" s="164" t="s">
        <v>289</v>
      </c>
      <c r="E56" s="164" t="s">
        <v>290</v>
      </c>
      <c r="F56" s="164" t="s">
        <v>249</v>
      </c>
      <c r="H56" s="164" t="s">
        <v>93</v>
      </c>
      <c r="I56" s="164" t="s">
        <v>272</v>
      </c>
      <c r="J56" s="164" t="s">
        <v>250</v>
      </c>
      <c r="K56">
        <f>INDEX('PP Values - SD|ISD|CC'!H:H, MATCH($B56,'PP Values - SD|ISD|CC'!$B:$B,0))</f>
        <v>974000</v>
      </c>
      <c r="L56">
        <f>INDEX('PP Values - SD|ISD|CC'!I:I, MATCH($B56,'PP Values - SD|ISD|CC'!$B:$B,0))</f>
        <v>3708700</v>
      </c>
      <c r="M56">
        <f>INDEX('PP Values - SD|ISD|CC'!J:J, MATCH($B56,'PP Values - SD|ISD|CC'!$B:$B,0))</f>
        <v>0</v>
      </c>
      <c r="N56">
        <f>INDEX('PP Values - SD|ISD|CC'!K:K, MATCH($B56,'PP Values - SD|ISD|CC'!$B:$B,0))</f>
        <v>3178850</v>
      </c>
      <c r="O56">
        <f>INDEX('PP Values - SD|ISD|CC'!L:L, MATCH($B56,'PP Values - SD|ISD|CC'!$B:$B,0))</f>
        <v>0</v>
      </c>
      <c r="P56">
        <f>INDEX('PP Values - SD|ISD|CC'!M:M, MATCH($B56,'PP Values - SD|ISD|CC'!$B:$B,0))</f>
        <v>7861550</v>
      </c>
      <c r="Q56">
        <f>INDEX('PP Values - SD|ISD|CC'!N:N, MATCH($B56,'PP Values - SD|ISD|CC'!$B:$B,0))</f>
        <v>0</v>
      </c>
      <c r="R56">
        <f>INDEX('PP Values - SD|ISD|CC'!O:O, MATCH($B56,'PP Values - SD|ISD|CC'!$B:$B,0))</f>
        <v>0</v>
      </c>
      <c r="S56">
        <f>INDEX('PP Values - SD|ISD|CC'!P:P, MATCH($B56,'PP Values - SD|ISD|CC'!$B:$B,0))</f>
        <v>644400</v>
      </c>
      <c r="T56">
        <f>INDEX('PP Values - SD|ISD|CC'!Q:Q, MATCH($B56,'PP Values - SD|ISD|CC'!$B:$B,0))</f>
        <v>4827200</v>
      </c>
      <c r="U56">
        <f>INDEX('PP Values - SD|ISD|CC'!R:R, MATCH($B56,'PP Values - SD|ISD|CC'!$B:$B,0))</f>
        <v>0</v>
      </c>
      <c r="V56">
        <f>INDEX('PP Values - SD|ISD|CC'!S:S, MATCH($B56,'PP Values - SD|ISD|CC'!$B:$B,0))</f>
        <v>2803700</v>
      </c>
      <c r="W56">
        <f>INDEX('PP Values - SD|ISD|CC'!T:T, MATCH($B56,'PP Values - SD|ISD|CC'!$B:$B,0))</f>
        <v>0</v>
      </c>
      <c r="X56">
        <f>INDEX('PP Values - SD|ISD|CC'!U:U, MATCH($B56,'PP Values - SD|ISD|CC'!$B:$B,0))</f>
        <v>8275300</v>
      </c>
      <c r="Y56">
        <f>INDEX('PP Values - SD|ISD|CC'!V:V, MATCH($B56,'PP Values - SD|ISD|CC'!$B:$B,0))</f>
        <v>0</v>
      </c>
      <c r="Z56">
        <f>INDEX('PP Values - SD|ISD|CC'!W:W, MATCH($B56,'PP Values - SD|ISD|CC'!$B:$B,0))</f>
        <v>0</v>
      </c>
      <c r="AA56">
        <f>INDEX('PP Values - SD|ISD|CC'!X:X, MATCH($B56,'PP Values - SD|ISD|CC'!$B:$B,0))</f>
        <v>348800</v>
      </c>
      <c r="AB56">
        <f>INDEX('PP Values - SD|ISD|CC'!Y:Y, MATCH($B56,'PP Values - SD|ISD|CC'!$B:$B,0))</f>
        <v>5628800</v>
      </c>
      <c r="AC56">
        <f>INDEX('PP Values - SD|ISD|CC'!Z:Z, MATCH($B56,'PP Values - SD|ISD|CC'!$B:$B,0))</f>
        <v>0</v>
      </c>
      <c r="AD56">
        <f>INDEX('PP Values - SD|ISD|CC'!AA:AA, MATCH($B56,'PP Values - SD|ISD|CC'!$B:$B,0))</f>
        <v>2524600</v>
      </c>
      <c r="AE56">
        <f>INDEX('PP Values - SD|ISD|CC'!AB:AB, MATCH($B56,'PP Values - SD|ISD|CC'!$B:$B,0))</f>
        <v>0</v>
      </c>
      <c r="AF56">
        <f>INDEX('PP Values - SD|ISD|CC'!AC:AC, MATCH($B56,'PP Values - SD|ISD|CC'!$B:$B,0))</f>
        <v>8502200</v>
      </c>
      <c r="AG56">
        <f>INDEX('PP Values - SD|ISD|CC'!AD:AD, MATCH($B56,'PP Values - SD|ISD|CC'!$B:$B,0))</f>
        <v>0</v>
      </c>
      <c r="AH56">
        <f>INDEX('PP Values - SD|ISD|CC'!AE:AE, MATCH($B56,'PP Values - SD|ISD|CC'!$B:$B,0))</f>
        <v>0</v>
      </c>
      <c r="AI56">
        <f>INDEX('PP Values - SD|ISD|CC'!AF:AF, MATCH($B56,'PP Values - SD|ISD|CC'!$B:$B,0))</f>
        <v>403600</v>
      </c>
      <c r="AJ56">
        <f>INDEX('PP Values - SD|ISD|CC'!AG:AG, MATCH($B56,'PP Values - SD|ISD|CC'!$B:$B,0))</f>
        <v>18734700</v>
      </c>
      <c r="AK56">
        <f>INDEX('PP Values - SD|ISD|CC'!AH:AH, MATCH($B56,'PP Values - SD|ISD|CC'!$B:$B,0))</f>
        <v>0</v>
      </c>
      <c r="AL56">
        <f>INDEX('PP Values - SD|ISD|CC'!AI:AI, MATCH($B56,'PP Values - SD|ISD|CC'!$B:$B,0))</f>
        <v>0</v>
      </c>
      <c r="AM56">
        <f>INDEX('PP Values - SD|ISD|CC'!AJ:AJ, MATCH($B56,'PP Values - SD|ISD|CC'!$B:$B,0))</f>
        <v>0</v>
      </c>
      <c r="AN56">
        <f>INDEX('PP Values - SD|ISD|CC'!AK:AK, MATCH($B56,'PP Values - SD|ISD|CC'!$B:$B,0))</f>
        <v>19138300</v>
      </c>
      <c r="AO56">
        <f>INDEX('PP Values - SD|ISD|CC'!AL:AL, MATCH($B56,'PP Values - SD|ISD|CC'!$B:$B,0))</f>
        <v>0</v>
      </c>
      <c r="AP56">
        <f>INDEX('PP Values - SD|ISD|CC'!AM:AM, MATCH($B56,'PP Values - SD|ISD|CC'!$B:$B,0))</f>
        <v>-11276750</v>
      </c>
    </row>
    <row r="57" spans="1:42" x14ac:dyDescent="0.25">
      <c r="A57" s="164" t="s">
        <v>91</v>
      </c>
      <c r="B57" s="164" t="s">
        <v>291</v>
      </c>
      <c r="C57" s="164" t="s">
        <v>91</v>
      </c>
      <c r="D57" s="164" t="s">
        <v>291</v>
      </c>
      <c r="E57" s="164" t="s">
        <v>292</v>
      </c>
      <c r="F57" s="164" t="s">
        <v>249</v>
      </c>
      <c r="H57" s="164" t="s">
        <v>97</v>
      </c>
      <c r="I57" s="164" t="s">
        <v>272</v>
      </c>
      <c r="J57" s="164" t="s">
        <v>250</v>
      </c>
      <c r="K57">
        <f>INDEX('PP Values - SD|ISD|CC'!H:H, MATCH($B57,'PP Values - SD|ISD|CC'!$B:$B,0))</f>
        <v>1633200</v>
      </c>
      <c r="L57">
        <f>INDEX('PP Values - SD|ISD|CC'!I:I, MATCH($B57,'PP Values - SD|ISD|CC'!$B:$B,0))</f>
        <v>8997100</v>
      </c>
      <c r="M57">
        <f>INDEX('PP Values - SD|ISD|CC'!J:J, MATCH($B57,'PP Values - SD|ISD|CC'!$B:$B,0))</f>
        <v>0</v>
      </c>
      <c r="N57">
        <f>INDEX('PP Values - SD|ISD|CC'!K:K, MATCH($B57,'PP Values - SD|ISD|CC'!$B:$B,0))</f>
        <v>194600</v>
      </c>
      <c r="O57">
        <f>INDEX('PP Values - SD|ISD|CC'!L:L, MATCH($B57,'PP Values - SD|ISD|CC'!$B:$B,0))</f>
        <v>0</v>
      </c>
      <c r="P57">
        <f>INDEX('PP Values - SD|ISD|CC'!M:M, MATCH($B57,'PP Values - SD|ISD|CC'!$B:$B,0))</f>
        <v>10824900</v>
      </c>
      <c r="Q57">
        <f>INDEX('PP Values - SD|ISD|CC'!N:N, MATCH($B57,'PP Values - SD|ISD|CC'!$B:$B,0))</f>
        <v>0</v>
      </c>
      <c r="R57">
        <f>INDEX('PP Values - SD|ISD|CC'!O:O, MATCH($B57,'PP Values - SD|ISD|CC'!$B:$B,0))</f>
        <v>0</v>
      </c>
      <c r="S57">
        <f>INDEX('PP Values - SD|ISD|CC'!P:P, MATCH($B57,'PP Values - SD|ISD|CC'!$B:$B,0))</f>
        <v>1303300</v>
      </c>
      <c r="T57">
        <f>INDEX('PP Values - SD|ISD|CC'!Q:Q, MATCH($B57,'PP Values - SD|ISD|CC'!$B:$B,0))</f>
        <v>5176600</v>
      </c>
      <c r="U57">
        <f>INDEX('PP Values - SD|ISD|CC'!R:R, MATCH($B57,'PP Values - SD|ISD|CC'!$B:$B,0))</f>
        <v>0</v>
      </c>
      <c r="V57">
        <f>INDEX('PP Values - SD|ISD|CC'!S:S, MATCH($B57,'PP Values - SD|ISD|CC'!$B:$B,0))</f>
        <v>166150</v>
      </c>
      <c r="W57">
        <f>INDEX('PP Values - SD|ISD|CC'!T:T, MATCH($B57,'PP Values - SD|ISD|CC'!$B:$B,0))</f>
        <v>0</v>
      </c>
      <c r="X57">
        <f>INDEX('PP Values - SD|ISD|CC'!U:U, MATCH($B57,'PP Values - SD|ISD|CC'!$B:$B,0))</f>
        <v>6646050</v>
      </c>
      <c r="Y57">
        <f>INDEX('PP Values - SD|ISD|CC'!V:V, MATCH($B57,'PP Values - SD|ISD|CC'!$B:$B,0))</f>
        <v>0</v>
      </c>
      <c r="Z57">
        <f>INDEX('PP Values - SD|ISD|CC'!W:W, MATCH($B57,'PP Values - SD|ISD|CC'!$B:$B,0))</f>
        <v>0</v>
      </c>
      <c r="AA57">
        <f>INDEX('PP Values - SD|ISD|CC'!X:X, MATCH($B57,'PP Values - SD|ISD|CC'!$B:$B,0))</f>
        <v>1036800</v>
      </c>
      <c r="AB57">
        <f>INDEX('PP Values - SD|ISD|CC'!Y:Y, MATCH($B57,'PP Values - SD|ISD|CC'!$B:$B,0))</f>
        <v>4132000</v>
      </c>
      <c r="AC57">
        <f>INDEX('PP Values - SD|ISD|CC'!Z:Z, MATCH($B57,'PP Values - SD|ISD|CC'!$B:$B,0))</f>
        <v>0</v>
      </c>
      <c r="AD57">
        <f>INDEX('PP Values - SD|ISD|CC'!AA:AA, MATCH($B57,'PP Values - SD|ISD|CC'!$B:$B,0))</f>
        <v>159700</v>
      </c>
      <c r="AE57">
        <f>INDEX('PP Values - SD|ISD|CC'!AB:AB, MATCH($B57,'PP Values - SD|ISD|CC'!$B:$B,0))</f>
        <v>0</v>
      </c>
      <c r="AF57">
        <f>INDEX('PP Values - SD|ISD|CC'!AC:AC, MATCH($B57,'PP Values - SD|ISD|CC'!$B:$B,0))</f>
        <v>5328500</v>
      </c>
      <c r="AG57">
        <f>INDEX('PP Values - SD|ISD|CC'!AD:AD, MATCH($B57,'PP Values - SD|ISD|CC'!$B:$B,0))</f>
        <v>0</v>
      </c>
      <c r="AH57">
        <f>INDEX('PP Values - SD|ISD|CC'!AE:AE, MATCH($B57,'PP Values - SD|ISD|CC'!$B:$B,0))</f>
        <v>0</v>
      </c>
      <c r="AI57">
        <f>INDEX('PP Values - SD|ISD|CC'!AF:AF, MATCH($B57,'PP Values - SD|ISD|CC'!$B:$B,0))</f>
        <v>795000</v>
      </c>
      <c r="AJ57">
        <f>INDEX('PP Values - SD|ISD|CC'!AG:AG, MATCH($B57,'PP Values - SD|ISD|CC'!$B:$B,0))</f>
        <v>40000</v>
      </c>
      <c r="AK57">
        <f>INDEX('PP Values - SD|ISD|CC'!AH:AH, MATCH($B57,'PP Values - SD|ISD|CC'!$B:$B,0))</f>
        <v>0</v>
      </c>
      <c r="AL57">
        <f>INDEX('PP Values - SD|ISD|CC'!AI:AI, MATCH($B57,'PP Values - SD|ISD|CC'!$B:$B,0))</f>
        <v>0</v>
      </c>
      <c r="AM57">
        <f>INDEX('PP Values - SD|ISD|CC'!AJ:AJ, MATCH($B57,'PP Values - SD|ISD|CC'!$B:$B,0))</f>
        <v>0</v>
      </c>
      <c r="AN57">
        <f>INDEX('PP Values - SD|ISD|CC'!AK:AK, MATCH($B57,'PP Values - SD|ISD|CC'!$B:$B,0))</f>
        <v>835000</v>
      </c>
      <c r="AO57">
        <f>INDEX('PP Values - SD|ISD|CC'!AL:AL, MATCH($B57,'PP Values - SD|ISD|CC'!$B:$B,0))</f>
        <v>0</v>
      </c>
      <c r="AP57">
        <f>INDEX('PP Values - SD|ISD|CC'!AM:AM, MATCH($B57,'PP Values - SD|ISD|CC'!$B:$B,0))</f>
        <v>9989900</v>
      </c>
    </row>
    <row r="58" spans="1:42" x14ac:dyDescent="0.25">
      <c r="A58" s="164" t="s">
        <v>91</v>
      </c>
      <c r="B58" s="164" t="s">
        <v>293</v>
      </c>
      <c r="C58" s="164" t="s">
        <v>91</v>
      </c>
      <c r="D58" s="164" t="s">
        <v>293</v>
      </c>
      <c r="E58" s="164" t="s">
        <v>294</v>
      </c>
      <c r="F58" s="164" t="s">
        <v>249</v>
      </c>
      <c r="H58" s="164" t="s">
        <v>97</v>
      </c>
      <c r="I58" s="164" t="s">
        <v>272</v>
      </c>
      <c r="J58" s="164" t="s">
        <v>250</v>
      </c>
      <c r="K58">
        <f>INDEX('PP Values - SD|ISD|CC'!H:H, MATCH($B58,'PP Values - SD|ISD|CC'!$B:$B,0))</f>
        <v>7100900</v>
      </c>
      <c r="L58">
        <f>INDEX('PP Values - SD|ISD|CC'!I:I, MATCH($B58,'PP Values - SD|ISD|CC'!$B:$B,0))</f>
        <v>0</v>
      </c>
      <c r="M58">
        <f>INDEX('PP Values - SD|ISD|CC'!J:J, MATCH($B58,'PP Values - SD|ISD|CC'!$B:$B,0))</f>
        <v>0</v>
      </c>
      <c r="N58">
        <f>INDEX('PP Values - SD|ISD|CC'!K:K, MATCH($B58,'PP Values - SD|ISD|CC'!$B:$B,0))</f>
        <v>0</v>
      </c>
      <c r="O58">
        <f>INDEX('PP Values - SD|ISD|CC'!L:L, MATCH($B58,'PP Values - SD|ISD|CC'!$B:$B,0))</f>
        <v>0</v>
      </c>
      <c r="P58">
        <f>INDEX('PP Values - SD|ISD|CC'!M:M, MATCH($B58,'PP Values - SD|ISD|CC'!$B:$B,0))</f>
        <v>7100900</v>
      </c>
      <c r="Q58">
        <f>INDEX('PP Values - SD|ISD|CC'!N:N, MATCH($B58,'PP Values - SD|ISD|CC'!$B:$B,0))</f>
        <v>0</v>
      </c>
      <c r="R58">
        <f>INDEX('PP Values - SD|ISD|CC'!O:O, MATCH($B58,'PP Values - SD|ISD|CC'!$B:$B,0))</f>
        <v>0</v>
      </c>
      <c r="S58">
        <f>INDEX('PP Values - SD|ISD|CC'!P:P, MATCH($B58,'PP Values - SD|ISD|CC'!$B:$B,0))</f>
        <v>5867900</v>
      </c>
      <c r="T58">
        <f>INDEX('PP Values - SD|ISD|CC'!Q:Q, MATCH($B58,'PP Values - SD|ISD|CC'!$B:$B,0))</f>
        <v>0</v>
      </c>
      <c r="U58">
        <f>INDEX('PP Values - SD|ISD|CC'!R:R, MATCH($B58,'PP Values - SD|ISD|CC'!$B:$B,0))</f>
        <v>0</v>
      </c>
      <c r="V58">
        <f>INDEX('PP Values - SD|ISD|CC'!S:S, MATCH($B58,'PP Values - SD|ISD|CC'!$B:$B,0))</f>
        <v>0</v>
      </c>
      <c r="W58">
        <f>INDEX('PP Values - SD|ISD|CC'!T:T, MATCH($B58,'PP Values - SD|ISD|CC'!$B:$B,0))</f>
        <v>0</v>
      </c>
      <c r="X58">
        <f>INDEX('PP Values - SD|ISD|CC'!U:U, MATCH($B58,'PP Values - SD|ISD|CC'!$B:$B,0))</f>
        <v>5867900</v>
      </c>
      <c r="Y58">
        <f>INDEX('PP Values - SD|ISD|CC'!V:V, MATCH($B58,'PP Values - SD|ISD|CC'!$B:$B,0))</f>
        <v>0</v>
      </c>
      <c r="Z58">
        <f>INDEX('PP Values - SD|ISD|CC'!W:W, MATCH($B58,'PP Values - SD|ISD|CC'!$B:$B,0))</f>
        <v>0</v>
      </c>
      <c r="AA58">
        <f>INDEX('PP Values - SD|ISD|CC'!X:X, MATCH($B58,'PP Values - SD|ISD|CC'!$B:$B,0))</f>
        <v>4728600</v>
      </c>
      <c r="AB58">
        <f>INDEX('PP Values - SD|ISD|CC'!Y:Y, MATCH($B58,'PP Values - SD|ISD|CC'!$B:$B,0))</f>
        <v>0</v>
      </c>
      <c r="AC58">
        <f>INDEX('PP Values - SD|ISD|CC'!Z:Z, MATCH($B58,'PP Values - SD|ISD|CC'!$B:$B,0))</f>
        <v>0</v>
      </c>
      <c r="AD58">
        <f>INDEX('PP Values - SD|ISD|CC'!AA:AA, MATCH($B58,'PP Values - SD|ISD|CC'!$B:$B,0))</f>
        <v>0</v>
      </c>
      <c r="AE58">
        <f>INDEX('PP Values - SD|ISD|CC'!AB:AB, MATCH($B58,'PP Values - SD|ISD|CC'!$B:$B,0))</f>
        <v>0</v>
      </c>
      <c r="AF58">
        <f>INDEX('PP Values - SD|ISD|CC'!AC:AC, MATCH($B58,'PP Values - SD|ISD|CC'!$B:$B,0))</f>
        <v>4728600</v>
      </c>
      <c r="AG58">
        <f>INDEX('PP Values - SD|ISD|CC'!AD:AD, MATCH($B58,'PP Values - SD|ISD|CC'!$B:$B,0))</f>
        <v>0</v>
      </c>
      <c r="AH58">
        <f>INDEX('PP Values - SD|ISD|CC'!AE:AE, MATCH($B58,'PP Values - SD|ISD|CC'!$B:$B,0))</f>
        <v>0</v>
      </c>
      <c r="AI58">
        <f>INDEX('PP Values - SD|ISD|CC'!AF:AF, MATCH($B58,'PP Values - SD|ISD|CC'!$B:$B,0))</f>
        <v>6129300</v>
      </c>
      <c r="AJ58">
        <f>INDEX('PP Values - SD|ISD|CC'!AG:AG, MATCH($B58,'PP Values - SD|ISD|CC'!$B:$B,0))</f>
        <v>45500</v>
      </c>
      <c r="AK58">
        <f>INDEX('PP Values - SD|ISD|CC'!AH:AH, MATCH($B58,'PP Values - SD|ISD|CC'!$B:$B,0))</f>
        <v>0</v>
      </c>
      <c r="AL58">
        <f>INDEX('PP Values - SD|ISD|CC'!AI:AI, MATCH($B58,'PP Values - SD|ISD|CC'!$B:$B,0))</f>
        <v>0</v>
      </c>
      <c r="AM58">
        <f>INDEX('PP Values - SD|ISD|CC'!AJ:AJ, MATCH($B58,'PP Values - SD|ISD|CC'!$B:$B,0))</f>
        <v>0</v>
      </c>
      <c r="AN58">
        <f>INDEX('PP Values - SD|ISD|CC'!AK:AK, MATCH($B58,'PP Values - SD|ISD|CC'!$B:$B,0))</f>
        <v>6174800</v>
      </c>
      <c r="AO58">
        <f>INDEX('PP Values - SD|ISD|CC'!AL:AL, MATCH($B58,'PP Values - SD|ISD|CC'!$B:$B,0))</f>
        <v>0</v>
      </c>
      <c r="AP58">
        <f>INDEX('PP Values - SD|ISD|CC'!AM:AM, MATCH($B58,'PP Values - SD|ISD|CC'!$B:$B,0))</f>
        <v>926100</v>
      </c>
    </row>
    <row r="59" spans="1:42" x14ac:dyDescent="0.25">
      <c r="A59" s="164" t="s">
        <v>91</v>
      </c>
      <c r="B59" s="164" t="s">
        <v>295</v>
      </c>
      <c r="C59" s="164" t="s">
        <v>299</v>
      </c>
      <c r="D59" s="164" t="s">
        <v>295</v>
      </c>
      <c r="E59" s="164" t="s">
        <v>296</v>
      </c>
      <c r="F59" s="164" t="s">
        <v>249</v>
      </c>
      <c r="H59" s="164" t="s">
        <v>298</v>
      </c>
      <c r="I59" s="164" t="s">
        <v>297</v>
      </c>
      <c r="J59" s="164" t="s">
        <v>250</v>
      </c>
      <c r="K59">
        <f>INDEX('PP Values - SD|ISD|CC'!H:H, MATCH($B59,'PP Values - SD|ISD|CC'!$B:$B,0))</f>
        <v>241400</v>
      </c>
      <c r="L59">
        <f>INDEX('PP Values - SD|ISD|CC'!I:I, MATCH($B59,'PP Values - SD|ISD|CC'!$B:$B,0))</f>
        <v>0</v>
      </c>
      <c r="M59">
        <f>INDEX('PP Values - SD|ISD|CC'!J:J, MATCH($B59,'PP Values - SD|ISD|CC'!$B:$B,0))</f>
        <v>0</v>
      </c>
      <c r="N59">
        <f>INDEX('PP Values - SD|ISD|CC'!K:K, MATCH($B59,'PP Values - SD|ISD|CC'!$B:$B,0))</f>
        <v>0</v>
      </c>
      <c r="O59">
        <f>INDEX('PP Values - SD|ISD|CC'!L:L, MATCH($B59,'PP Values - SD|ISD|CC'!$B:$B,0))</f>
        <v>0</v>
      </c>
      <c r="P59">
        <f>INDEX('PP Values - SD|ISD|CC'!M:M, MATCH($B59,'PP Values - SD|ISD|CC'!$B:$B,0))</f>
        <v>241400</v>
      </c>
      <c r="Q59">
        <f>INDEX('PP Values - SD|ISD|CC'!N:N, MATCH($B59,'PP Values - SD|ISD|CC'!$B:$B,0))</f>
        <v>0</v>
      </c>
      <c r="R59">
        <f>INDEX('PP Values - SD|ISD|CC'!O:O, MATCH($B59,'PP Values - SD|ISD|CC'!$B:$B,0))</f>
        <v>0</v>
      </c>
      <c r="S59">
        <f>INDEX('PP Values - SD|ISD|CC'!P:P, MATCH($B59,'PP Values - SD|ISD|CC'!$B:$B,0))</f>
        <v>102700</v>
      </c>
      <c r="T59">
        <f>INDEX('PP Values - SD|ISD|CC'!Q:Q, MATCH($B59,'PP Values - SD|ISD|CC'!$B:$B,0))</f>
        <v>25000</v>
      </c>
      <c r="U59">
        <f>INDEX('PP Values - SD|ISD|CC'!R:R, MATCH($B59,'PP Values - SD|ISD|CC'!$B:$B,0))</f>
        <v>0</v>
      </c>
      <c r="V59">
        <f>INDEX('PP Values - SD|ISD|CC'!S:S, MATCH($B59,'PP Values - SD|ISD|CC'!$B:$B,0))</f>
        <v>0</v>
      </c>
      <c r="W59">
        <f>INDEX('PP Values - SD|ISD|CC'!T:T, MATCH($B59,'PP Values - SD|ISD|CC'!$B:$B,0))</f>
        <v>0</v>
      </c>
      <c r="X59">
        <f>INDEX('PP Values - SD|ISD|CC'!U:U, MATCH($B59,'PP Values - SD|ISD|CC'!$B:$B,0))</f>
        <v>127700</v>
      </c>
      <c r="Y59">
        <f>INDEX('PP Values - SD|ISD|CC'!V:V, MATCH($B59,'PP Values - SD|ISD|CC'!$B:$B,0))</f>
        <v>0</v>
      </c>
      <c r="Z59">
        <f>INDEX('PP Values - SD|ISD|CC'!W:W, MATCH($B59,'PP Values - SD|ISD|CC'!$B:$B,0))</f>
        <v>0</v>
      </c>
      <c r="AA59">
        <f>INDEX('PP Values - SD|ISD|CC'!X:X, MATCH($B59,'PP Values - SD|ISD|CC'!$B:$B,0))</f>
        <v>149300</v>
      </c>
      <c r="AB59">
        <f>INDEX('PP Values - SD|ISD|CC'!Y:Y, MATCH($B59,'PP Values - SD|ISD|CC'!$B:$B,0))</f>
        <v>37500</v>
      </c>
      <c r="AC59">
        <f>INDEX('PP Values - SD|ISD|CC'!Z:Z, MATCH($B59,'PP Values - SD|ISD|CC'!$B:$B,0))</f>
        <v>0</v>
      </c>
      <c r="AD59">
        <f>INDEX('PP Values - SD|ISD|CC'!AA:AA, MATCH($B59,'PP Values - SD|ISD|CC'!$B:$B,0))</f>
        <v>0</v>
      </c>
      <c r="AE59">
        <f>INDEX('PP Values - SD|ISD|CC'!AB:AB, MATCH($B59,'PP Values - SD|ISD|CC'!$B:$B,0))</f>
        <v>0</v>
      </c>
      <c r="AF59">
        <f>INDEX('PP Values - SD|ISD|CC'!AC:AC, MATCH($B59,'PP Values - SD|ISD|CC'!$B:$B,0))</f>
        <v>186800</v>
      </c>
      <c r="AG59">
        <f>INDEX('PP Values - SD|ISD|CC'!AD:AD, MATCH($B59,'PP Values - SD|ISD|CC'!$B:$B,0))</f>
        <v>0</v>
      </c>
      <c r="AH59">
        <f>INDEX('PP Values - SD|ISD|CC'!AE:AE, MATCH($B59,'PP Values - SD|ISD|CC'!$B:$B,0))</f>
        <v>0</v>
      </c>
      <c r="AI59">
        <f>INDEX('PP Values - SD|ISD|CC'!AF:AF, MATCH($B59,'PP Values - SD|ISD|CC'!$B:$B,0))</f>
        <v>166700</v>
      </c>
      <c r="AJ59">
        <f>INDEX('PP Values - SD|ISD|CC'!AG:AG, MATCH($B59,'PP Values - SD|ISD|CC'!$B:$B,0))</f>
        <v>125000</v>
      </c>
      <c r="AK59">
        <f>INDEX('PP Values - SD|ISD|CC'!AH:AH, MATCH($B59,'PP Values - SD|ISD|CC'!$B:$B,0))</f>
        <v>0</v>
      </c>
      <c r="AL59">
        <f>INDEX('PP Values - SD|ISD|CC'!AI:AI, MATCH($B59,'PP Values - SD|ISD|CC'!$B:$B,0))</f>
        <v>0</v>
      </c>
      <c r="AM59">
        <f>INDEX('PP Values - SD|ISD|CC'!AJ:AJ, MATCH($B59,'PP Values - SD|ISD|CC'!$B:$B,0))</f>
        <v>0</v>
      </c>
      <c r="AN59">
        <f>INDEX('PP Values - SD|ISD|CC'!AK:AK, MATCH($B59,'PP Values - SD|ISD|CC'!$B:$B,0))</f>
        <v>291700</v>
      </c>
      <c r="AO59">
        <f>INDEX('PP Values - SD|ISD|CC'!AL:AL, MATCH($B59,'PP Values - SD|ISD|CC'!$B:$B,0))</f>
        <v>0</v>
      </c>
      <c r="AP59">
        <f>INDEX('PP Values - SD|ISD|CC'!AM:AM, MATCH($B59,'PP Values - SD|ISD|CC'!$B:$B,0))</f>
        <v>-50300</v>
      </c>
    </row>
    <row r="60" spans="1:42" x14ac:dyDescent="0.25">
      <c r="A60" s="164" t="s">
        <v>91</v>
      </c>
      <c r="B60" s="164" t="s">
        <v>300</v>
      </c>
      <c r="C60" s="164" t="s">
        <v>237</v>
      </c>
      <c r="D60" s="164" t="s">
        <v>300</v>
      </c>
      <c r="E60" s="164" t="s">
        <v>301</v>
      </c>
      <c r="F60" s="164" t="s">
        <v>249</v>
      </c>
      <c r="H60" s="164" t="s">
        <v>234</v>
      </c>
      <c r="I60" s="164" t="s">
        <v>302</v>
      </c>
      <c r="J60" s="164" t="s">
        <v>250</v>
      </c>
      <c r="K60">
        <f>INDEX('PP Values - SD|ISD|CC'!H:H, MATCH($B60,'PP Values - SD|ISD|CC'!$B:$B,0))</f>
        <v>1578700</v>
      </c>
      <c r="L60">
        <f>INDEX('PP Values - SD|ISD|CC'!I:I, MATCH($B60,'PP Values - SD|ISD|CC'!$B:$B,0))</f>
        <v>8595000</v>
      </c>
      <c r="M60">
        <f>INDEX('PP Values - SD|ISD|CC'!J:J, MATCH($B60,'PP Values - SD|ISD|CC'!$B:$B,0))</f>
        <v>0</v>
      </c>
      <c r="N60">
        <f>INDEX('PP Values - SD|ISD|CC'!K:K, MATCH($B60,'PP Values - SD|ISD|CC'!$B:$B,0))</f>
        <v>1142050</v>
      </c>
      <c r="O60">
        <f>INDEX('PP Values - SD|ISD|CC'!L:L, MATCH($B60,'PP Values - SD|ISD|CC'!$B:$B,0))</f>
        <v>0</v>
      </c>
      <c r="P60">
        <f>INDEX('PP Values - SD|ISD|CC'!M:M, MATCH($B60,'PP Values - SD|ISD|CC'!$B:$B,0))</f>
        <v>11315750</v>
      </c>
      <c r="Q60">
        <f>INDEX('PP Values - SD|ISD|CC'!N:N, MATCH($B60,'PP Values - SD|ISD|CC'!$B:$B,0))</f>
        <v>0</v>
      </c>
      <c r="R60">
        <f>INDEX('PP Values - SD|ISD|CC'!O:O, MATCH($B60,'PP Values - SD|ISD|CC'!$B:$B,0))</f>
        <v>0</v>
      </c>
      <c r="S60">
        <f>INDEX('PP Values - SD|ISD|CC'!P:P, MATCH($B60,'PP Values - SD|ISD|CC'!$B:$B,0))</f>
        <v>1586400</v>
      </c>
      <c r="T60">
        <f>INDEX('PP Values - SD|ISD|CC'!Q:Q, MATCH($B60,'PP Values - SD|ISD|CC'!$B:$B,0))</f>
        <v>10241000</v>
      </c>
      <c r="U60">
        <f>INDEX('PP Values - SD|ISD|CC'!R:R, MATCH($B60,'PP Values - SD|ISD|CC'!$B:$B,0))</f>
        <v>0</v>
      </c>
      <c r="V60">
        <f>INDEX('PP Values - SD|ISD|CC'!S:S, MATCH($B60,'PP Values - SD|ISD|CC'!$B:$B,0))</f>
        <v>984650</v>
      </c>
      <c r="W60">
        <f>INDEX('PP Values - SD|ISD|CC'!T:T, MATCH($B60,'PP Values - SD|ISD|CC'!$B:$B,0))</f>
        <v>0</v>
      </c>
      <c r="X60">
        <f>INDEX('PP Values - SD|ISD|CC'!U:U, MATCH($B60,'PP Values - SD|ISD|CC'!$B:$B,0))</f>
        <v>12812050</v>
      </c>
      <c r="Y60">
        <f>INDEX('PP Values - SD|ISD|CC'!V:V, MATCH($B60,'PP Values - SD|ISD|CC'!$B:$B,0))</f>
        <v>0</v>
      </c>
      <c r="Z60">
        <f>INDEX('PP Values - SD|ISD|CC'!W:W, MATCH($B60,'PP Values - SD|ISD|CC'!$B:$B,0))</f>
        <v>0</v>
      </c>
      <c r="AA60">
        <f>INDEX('PP Values - SD|ISD|CC'!X:X, MATCH($B60,'PP Values - SD|ISD|CC'!$B:$B,0))</f>
        <v>1324500</v>
      </c>
      <c r="AB60">
        <f>INDEX('PP Values - SD|ISD|CC'!Y:Y, MATCH($B60,'PP Values - SD|ISD|CC'!$B:$B,0))</f>
        <v>8927600</v>
      </c>
      <c r="AC60">
        <f>INDEX('PP Values - SD|ISD|CC'!Z:Z, MATCH($B60,'PP Values - SD|ISD|CC'!$B:$B,0))</f>
        <v>0</v>
      </c>
      <c r="AD60">
        <f>INDEX('PP Values - SD|ISD|CC'!AA:AA, MATCH($B60,'PP Values - SD|ISD|CC'!$B:$B,0))</f>
        <v>1003300</v>
      </c>
      <c r="AE60">
        <f>INDEX('PP Values - SD|ISD|CC'!AB:AB, MATCH($B60,'PP Values - SD|ISD|CC'!$B:$B,0))</f>
        <v>0</v>
      </c>
      <c r="AF60">
        <f>INDEX('PP Values - SD|ISD|CC'!AC:AC, MATCH($B60,'PP Values - SD|ISD|CC'!$B:$B,0))</f>
        <v>11255400</v>
      </c>
      <c r="AG60">
        <f>INDEX('PP Values - SD|ISD|CC'!AD:AD, MATCH($B60,'PP Values - SD|ISD|CC'!$B:$B,0))</f>
        <v>0</v>
      </c>
      <c r="AH60">
        <f>INDEX('PP Values - SD|ISD|CC'!AE:AE, MATCH($B60,'PP Values - SD|ISD|CC'!$B:$B,0))</f>
        <v>0</v>
      </c>
      <c r="AI60">
        <f>INDEX('PP Values - SD|ISD|CC'!AF:AF, MATCH($B60,'PP Values - SD|ISD|CC'!$B:$B,0))</f>
        <v>2171700</v>
      </c>
      <c r="AJ60">
        <f>INDEX('PP Values - SD|ISD|CC'!AG:AG, MATCH($B60,'PP Values - SD|ISD|CC'!$B:$B,0))</f>
        <v>4714900</v>
      </c>
      <c r="AK60">
        <f>INDEX('PP Values - SD|ISD|CC'!AH:AH, MATCH($B60,'PP Values - SD|ISD|CC'!$B:$B,0))</f>
        <v>0</v>
      </c>
      <c r="AL60">
        <f>INDEX('PP Values - SD|ISD|CC'!AI:AI, MATCH($B60,'PP Values - SD|ISD|CC'!$B:$B,0))</f>
        <v>0</v>
      </c>
      <c r="AM60">
        <f>INDEX('PP Values - SD|ISD|CC'!AJ:AJ, MATCH($B60,'PP Values - SD|ISD|CC'!$B:$B,0))</f>
        <v>0</v>
      </c>
      <c r="AN60">
        <f>INDEX('PP Values - SD|ISD|CC'!AK:AK, MATCH($B60,'PP Values - SD|ISD|CC'!$B:$B,0))</f>
        <v>6886600</v>
      </c>
      <c r="AO60">
        <f>INDEX('PP Values - SD|ISD|CC'!AL:AL, MATCH($B60,'PP Values - SD|ISD|CC'!$B:$B,0))</f>
        <v>0</v>
      </c>
      <c r="AP60">
        <f>INDEX('PP Values - SD|ISD|CC'!AM:AM, MATCH($B60,'PP Values - SD|ISD|CC'!$B:$B,0))</f>
        <v>4429150</v>
      </c>
    </row>
    <row r="61" spans="1:42" x14ac:dyDescent="0.25">
      <c r="A61" s="164" t="s">
        <v>91</v>
      </c>
      <c r="B61" s="164" t="s">
        <v>246</v>
      </c>
      <c r="C61" s="164" t="s">
        <v>248</v>
      </c>
      <c r="D61" s="164" t="s">
        <v>246</v>
      </c>
      <c r="E61" s="164" t="s">
        <v>303</v>
      </c>
      <c r="F61" s="164" t="s">
        <v>305</v>
      </c>
      <c r="H61" s="164" t="s">
        <v>247</v>
      </c>
      <c r="I61" s="164" t="s">
        <v>246</v>
      </c>
      <c r="J61" s="164" t="s">
        <v>250</v>
      </c>
      <c r="K61">
        <f>INDEX('PP Values - SD|ISD|CC'!H:H, MATCH($B61,'PP Values - SD|ISD|CC'!$B:$B,0))</f>
        <v>327300</v>
      </c>
      <c r="L61">
        <f>INDEX('PP Values - SD|ISD|CC'!I:I, MATCH($B61,'PP Values - SD|ISD|CC'!$B:$B,0))</f>
        <v>317500</v>
      </c>
      <c r="M61">
        <f>INDEX('PP Values - SD|ISD|CC'!J:J, MATCH($B61,'PP Values - SD|ISD|CC'!$B:$B,0))</f>
        <v>0</v>
      </c>
      <c r="N61">
        <f>INDEX('PP Values - SD|ISD|CC'!K:K, MATCH($B61,'PP Values - SD|ISD|CC'!$B:$B,0))</f>
        <v>0</v>
      </c>
      <c r="O61">
        <f>INDEX('PP Values - SD|ISD|CC'!L:L, MATCH($B61,'PP Values - SD|ISD|CC'!$B:$B,0))</f>
        <v>0</v>
      </c>
      <c r="P61">
        <f>INDEX('PP Values - SD|ISD|CC'!M:M, MATCH($B61,'PP Values - SD|ISD|CC'!$B:$B,0))</f>
        <v>644800</v>
      </c>
      <c r="Q61">
        <f>INDEX('PP Values - SD|ISD|CC'!N:N, MATCH($B61,'PP Values - SD|ISD|CC'!$B:$B,0))</f>
        <v>0</v>
      </c>
      <c r="R61">
        <f>INDEX('PP Values - SD|ISD|CC'!O:O, MATCH($B61,'PP Values - SD|ISD|CC'!$B:$B,0))</f>
        <v>0</v>
      </c>
      <c r="S61">
        <f>INDEX('PP Values - SD|ISD|CC'!P:P, MATCH($B61,'PP Values - SD|ISD|CC'!$B:$B,0))</f>
        <v>728700</v>
      </c>
      <c r="T61">
        <f>INDEX('PP Values - SD|ISD|CC'!Q:Q, MATCH($B61,'PP Values - SD|ISD|CC'!$B:$B,0))</f>
        <v>357000</v>
      </c>
      <c r="U61">
        <f>INDEX('PP Values - SD|ISD|CC'!R:R, MATCH($B61,'PP Values - SD|ISD|CC'!$B:$B,0))</f>
        <v>0</v>
      </c>
      <c r="V61">
        <f>INDEX('PP Values - SD|ISD|CC'!S:S, MATCH($B61,'PP Values - SD|ISD|CC'!$B:$B,0))</f>
        <v>0</v>
      </c>
      <c r="W61">
        <f>INDEX('PP Values - SD|ISD|CC'!T:T, MATCH($B61,'PP Values - SD|ISD|CC'!$B:$B,0))</f>
        <v>0</v>
      </c>
      <c r="X61">
        <f>INDEX('PP Values - SD|ISD|CC'!U:U, MATCH($B61,'PP Values - SD|ISD|CC'!$B:$B,0))</f>
        <v>1085700</v>
      </c>
      <c r="Y61">
        <f>INDEX('PP Values - SD|ISD|CC'!V:V, MATCH($B61,'PP Values - SD|ISD|CC'!$B:$B,0))</f>
        <v>0</v>
      </c>
      <c r="Z61">
        <f>INDEX('PP Values - SD|ISD|CC'!W:W, MATCH($B61,'PP Values - SD|ISD|CC'!$B:$B,0))</f>
        <v>0</v>
      </c>
      <c r="AA61">
        <f>INDEX('PP Values - SD|ISD|CC'!X:X, MATCH($B61,'PP Values - SD|ISD|CC'!$B:$B,0))</f>
        <v>291200</v>
      </c>
      <c r="AB61">
        <f>INDEX('PP Values - SD|ISD|CC'!Y:Y, MATCH($B61,'PP Values - SD|ISD|CC'!$B:$B,0))</f>
        <v>238000</v>
      </c>
      <c r="AC61">
        <f>INDEX('PP Values - SD|ISD|CC'!Z:Z, MATCH($B61,'PP Values - SD|ISD|CC'!$B:$B,0))</f>
        <v>0</v>
      </c>
      <c r="AD61">
        <f>INDEX('PP Values - SD|ISD|CC'!AA:AA, MATCH($B61,'PP Values - SD|ISD|CC'!$B:$B,0))</f>
        <v>0</v>
      </c>
      <c r="AE61">
        <f>INDEX('PP Values - SD|ISD|CC'!AB:AB, MATCH($B61,'PP Values - SD|ISD|CC'!$B:$B,0))</f>
        <v>0</v>
      </c>
      <c r="AF61">
        <f>INDEX('PP Values - SD|ISD|CC'!AC:AC, MATCH($B61,'PP Values - SD|ISD|CC'!$B:$B,0))</f>
        <v>529200</v>
      </c>
      <c r="AG61">
        <f>INDEX('PP Values - SD|ISD|CC'!AD:AD, MATCH($B61,'PP Values - SD|ISD|CC'!$B:$B,0))</f>
        <v>0</v>
      </c>
      <c r="AH61">
        <f>INDEX('PP Values - SD|ISD|CC'!AE:AE, MATCH($B61,'PP Values - SD|ISD|CC'!$B:$B,0))</f>
        <v>0</v>
      </c>
      <c r="AI61">
        <f>INDEX('PP Values - SD|ISD|CC'!AF:AF, MATCH($B61,'PP Values - SD|ISD|CC'!$B:$B,0))</f>
        <v>196000</v>
      </c>
      <c r="AJ61">
        <f>INDEX('PP Values - SD|ISD|CC'!AG:AG, MATCH($B61,'PP Values - SD|ISD|CC'!$B:$B,0))</f>
        <v>0</v>
      </c>
      <c r="AK61">
        <f>INDEX('PP Values - SD|ISD|CC'!AH:AH, MATCH($B61,'PP Values - SD|ISD|CC'!$B:$B,0))</f>
        <v>0</v>
      </c>
      <c r="AL61">
        <f>INDEX('PP Values - SD|ISD|CC'!AI:AI, MATCH($B61,'PP Values - SD|ISD|CC'!$B:$B,0))</f>
        <v>0</v>
      </c>
      <c r="AM61">
        <f>INDEX('PP Values - SD|ISD|CC'!AJ:AJ, MATCH($B61,'PP Values - SD|ISD|CC'!$B:$B,0))</f>
        <v>0</v>
      </c>
      <c r="AN61">
        <f>INDEX('PP Values - SD|ISD|CC'!AK:AK, MATCH($B61,'PP Values - SD|ISD|CC'!$B:$B,0))</f>
        <v>196000</v>
      </c>
      <c r="AO61">
        <f>INDEX('PP Values - SD|ISD|CC'!AL:AL, MATCH($B61,'PP Values - SD|ISD|CC'!$B:$B,0))</f>
        <v>0</v>
      </c>
      <c r="AP61">
        <f>INDEX('PP Values - SD|ISD|CC'!AM:AM, MATCH($B61,'PP Values - SD|ISD|CC'!$B:$B,0))</f>
        <v>448800</v>
      </c>
    </row>
    <row r="62" spans="1:42" x14ac:dyDescent="0.25">
      <c r="A62" s="164" t="s">
        <v>91</v>
      </c>
      <c r="B62" s="164" t="s">
        <v>253</v>
      </c>
      <c r="C62" s="164" t="s">
        <v>255</v>
      </c>
      <c r="D62" s="164" t="s">
        <v>253</v>
      </c>
      <c r="E62" s="164" t="s">
        <v>306</v>
      </c>
      <c r="F62" s="164" t="s">
        <v>305</v>
      </c>
      <c r="H62" s="164" t="s">
        <v>254</v>
      </c>
      <c r="I62" s="164" t="s">
        <v>253</v>
      </c>
      <c r="J62" s="164" t="s">
        <v>250</v>
      </c>
      <c r="K62">
        <f>INDEX('PP Values - SD|ISD|CC'!H:H, MATCH($B62,'PP Values - SD|ISD|CC'!$B:$B,0))</f>
        <v>100</v>
      </c>
      <c r="L62">
        <f>INDEX('PP Values - SD|ISD|CC'!I:I, MATCH($B62,'PP Values - SD|ISD|CC'!$B:$B,0))</f>
        <v>0</v>
      </c>
      <c r="M62">
        <f>INDEX('PP Values - SD|ISD|CC'!J:J, MATCH($B62,'PP Values - SD|ISD|CC'!$B:$B,0))</f>
        <v>0</v>
      </c>
      <c r="N62">
        <f>INDEX('PP Values - SD|ISD|CC'!K:K, MATCH($B62,'PP Values - SD|ISD|CC'!$B:$B,0))</f>
        <v>0</v>
      </c>
      <c r="O62">
        <f>INDEX('PP Values - SD|ISD|CC'!L:L, MATCH($B62,'PP Values - SD|ISD|CC'!$B:$B,0))</f>
        <v>0</v>
      </c>
      <c r="P62">
        <f>INDEX('PP Values - SD|ISD|CC'!M:M, MATCH($B62,'PP Values - SD|ISD|CC'!$B:$B,0))</f>
        <v>100</v>
      </c>
      <c r="Q62">
        <f>INDEX('PP Values - SD|ISD|CC'!N:N, MATCH($B62,'PP Values - SD|ISD|CC'!$B:$B,0))</f>
        <v>0</v>
      </c>
      <c r="R62">
        <f>INDEX('PP Values - SD|ISD|CC'!O:O, MATCH($B62,'PP Values - SD|ISD|CC'!$B:$B,0))</f>
        <v>0</v>
      </c>
      <c r="S62">
        <f>INDEX('PP Values - SD|ISD|CC'!P:P, MATCH($B62,'PP Values - SD|ISD|CC'!$B:$B,0))</f>
        <v>0</v>
      </c>
      <c r="T62">
        <f>INDEX('PP Values - SD|ISD|CC'!Q:Q, MATCH($B62,'PP Values - SD|ISD|CC'!$B:$B,0))</f>
        <v>0</v>
      </c>
      <c r="U62">
        <f>INDEX('PP Values - SD|ISD|CC'!R:R, MATCH($B62,'PP Values - SD|ISD|CC'!$B:$B,0))</f>
        <v>0</v>
      </c>
      <c r="V62">
        <f>INDEX('PP Values - SD|ISD|CC'!S:S, MATCH($B62,'PP Values - SD|ISD|CC'!$B:$B,0))</f>
        <v>0</v>
      </c>
      <c r="W62">
        <f>INDEX('PP Values - SD|ISD|CC'!T:T, MATCH($B62,'PP Values - SD|ISD|CC'!$B:$B,0))</f>
        <v>0</v>
      </c>
      <c r="X62">
        <f>INDEX('PP Values - SD|ISD|CC'!U:U, MATCH($B62,'PP Values - SD|ISD|CC'!$B:$B,0))</f>
        <v>0</v>
      </c>
      <c r="Y62">
        <f>INDEX('PP Values - SD|ISD|CC'!V:V, MATCH($B62,'PP Values - SD|ISD|CC'!$B:$B,0))</f>
        <v>0</v>
      </c>
      <c r="Z62">
        <f>INDEX('PP Values - SD|ISD|CC'!W:W, MATCH($B62,'PP Values - SD|ISD|CC'!$B:$B,0))</f>
        <v>0</v>
      </c>
      <c r="AA62">
        <f>INDEX('PP Values - SD|ISD|CC'!X:X, MATCH($B62,'PP Values - SD|ISD|CC'!$B:$B,0))</f>
        <v>0</v>
      </c>
      <c r="AB62">
        <f>INDEX('PP Values - SD|ISD|CC'!Y:Y, MATCH($B62,'PP Values - SD|ISD|CC'!$B:$B,0))</f>
        <v>0</v>
      </c>
      <c r="AC62">
        <f>INDEX('PP Values - SD|ISD|CC'!Z:Z, MATCH($B62,'PP Values - SD|ISD|CC'!$B:$B,0))</f>
        <v>0</v>
      </c>
      <c r="AD62">
        <f>INDEX('PP Values - SD|ISD|CC'!AA:AA, MATCH($B62,'PP Values - SD|ISD|CC'!$B:$B,0))</f>
        <v>0</v>
      </c>
      <c r="AE62">
        <f>INDEX('PP Values - SD|ISD|CC'!AB:AB, MATCH($B62,'PP Values - SD|ISD|CC'!$B:$B,0))</f>
        <v>0</v>
      </c>
      <c r="AF62">
        <f>INDEX('PP Values - SD|ISD|CC'!AC:AC, MATCH($B62,'PP Values - SD|ISD|CC'!$B:$B,0))</f>
        <v>0</v>
      </c>
      <c r="AG62">
        <f>INDEX('PP Values - SD|ISD|CC'!AD:AD, MATCH($B62,'PP Values - SD|ISD|CC'!$B:$B,0))</f>
        <v>0</v>
      </c>
      <c r="AH62">
        <f>INDEX('PP Values - SD|ISD|CC'!AE:AE, MATCH($B62,'PP Values - SD|ISD|CC'!$B:$B,0))</f>
        <v>0</v>
      </c>
      <c r="AI62">
        <f>INDEX('PP Values - SD|ISD|CC'!AF:AF, MATCH($B62,'PP Values - SD|ISD|CC'!$B:$B,0))</f>
        <v>0</v>
      </c>
      <c r="AJ62">
        <f>INDEX('PP Values - SD|ISD|CC'!AG:AG, MATCH($B62,'PP Values - SD|ISD|CC'!$B:$B,0))</f>
        <v>0</v>
      </c>
      <c r="AK62">
        <f>INDEX('PP Values - SD|ISD|CC'!AH:AH, MATCH($B62,'PP Values - SD|ISD|CC'!$B:$B,0))</f>
        <v>0</v>
      </c>
      <c r="AL62">
        <f>INDEX('PP Values - SD|ISD|CC'!AI:AI, MATCH($B62,'PP Values - SD|ISD|CC'!$B:$B,0))</f>
        <v>0</v>
      </c>
      <c r="AM62">
        <f>INDEX('PP Values - SD|ISD|CC'!AJ:AJ, MATCH($B62,'PP Values - SD|ISD|CC'!$B:$B,0))</f>
        <v>0</v>
      </c>
      <c r="AN62">
        <f>INDEX('PP Values - SD|ISD|CC'!AK:AK, MATCH($B62,'PP Values - SD|ISD|CC'!$B:$B,0))</f>
        <v>0</v>
      </c>
      <c r="AO62">
        <f>INDEX('PP Values - SD|ISD|CC'!AL:AL, MATCH($B62,'PP Values - SD|ISD|CC'!$B:$B,0))</f>
        <v>0</v>
      </c>
      <c r="AP62">
        <f>INDEX('PP Values - SD|ISD|CC'!AM:AM, MATCH($B62,'PP Values - SD|ISD|CC'!$B:$B,0))</f>
        <v>100</v>
      </c>
    </row>
    <row r="63" spans="1:42" x14ac:dyDescent="0.25">
      <c r="A63" s="164" t="s">
        <v>91</v>
      </c>
      <c r="B63" s="164" t="s">
        <v>258</v>
      </c>
      <c r="C63" s="164" t="s">
        <v>260</v>
      </c>
      <c r="D63" s="164" t="s">
        <v>258</v>
      </c>
      <c r="E63" s="164" t="s">
        <v>307</v>
      </c>
      <c r="F63" s="164" t="s">
        <v>305</v>
      </c>
      <c r="H63" s="164" t="s">
        <v>259</v>
      </c>
      <c r="I63" s="164" t="s">
        <v>258</v>
      </c>
      <c r="J63" s="164" t="s">
        <v>250</v>
      </c>
      <c r="K63">
        <f>INDEX('PP Values - SD|ISD|CC'!H:H, MATCH($B63,'PP Values - SD|ISD|CC'!$B:$B,0))</f>
        <v>0</v>
      </c>
      <c r="L63">
        <f>INDEX('PP Values - SD|ISD|CC'!I:I, MATCH($B63,'PP Values - SD|ISD|CC'!$B:$B,0))</f>
        <v>0</v>
      </c>
      <c r="M63">
        <f>INDEX('PP Values - SD|ISD|CC'!J:J, MATCH($B63,'PP Values - SD|ISD|CC'!$B:$B,0))</f>
        <v>0</v>
      </c>
      <c r="N63">
        <f>INDEX('PP Values - SD|ISD|CC'!K:K, MATCH($B63,'PP Values - SD|ISD|CC'!$B:$B,0))</f>
        <v>0</v>
      </c>
      <c r="O63">
        <f>INDEX('PP Values - SD|ISD|CC'!L:L, MATCH($B63,'PP Values - SD|ISD|CC'!$B:$B,0))</f>
        <v>0</v>
      </c>
      <c r="P63">
        <f>INDEX('PP Values - SD|ISD|CC'!M:M, MATCH($B63,'PP Values - SD|ISD|CC'!$B:$B,0))</f>
        <v>0</v>
      </c>
      <c r="Q63">
        <f>INDEX('PP Values - SD|ISD|CC'!N:N, MATCH($B63,'PP Values - SD|ISD|CC'!$B:$B,0))</f>
        <v>0</v>
      </c>
      <c r="R63">
        <f>INDEX('PP Values - SD|ISD|CC'!O:O, MATCH($B63,'PP Values - SD|ISD|CC'!$B:$B,0))</f>
        <v>0</v>
      </c>
      <c r="S63">
        <f>INDEX('PP Values - SD|ISD|CC'!P:P, MATCH($B63,'PP Values - SD|ISD|CC'!$B:$B,0))</f>
        <v>0</v>
      </c>
      <c r="T63">
        <f>INDEX('PP Values - SD|ISD|CC'!Q:Q, MATCH($B63,'PP Values - SD|ISD|CC'!$B:$B,0))</f>
        <v>0</v>
      </c>
      <c r="U63">
        <f>INDEX('PP Values - SD|ISD|CC'!R:R, MATCH($B63,'PP Values - SD|ISD|CC'!$B:$B,0))</f>
        <v>0</v>
      </c>
      <c r="V63">
        <f>INDEX('PP Values - SD|ISD|CC'!S:S, MATCH($B63,'PP Values - SD|ISD|CC'!$B:$B,0))</f>
        <v>0</v>
      </c>
      <c r="W63">
        <f>INDEX('PP Values - SD|ISD|CC'!T:T, MATCH($B63,'PP Values - SD|ISD|CC'!$B:$B,0))</f>
        <v>0</v>
      </c>
      <c r="X63">
        <f>INDEX('PP Values - SD|ISD|CC'!U:U, MATCH($B63,'PP Values - SD|ISD|CC'!$B:$B,0))</f>
        <v>0</v>
      </c>
      <c r="Y63">
        <f>INDEX('PP Values - SD|ISD|CC'!V:V, MATCH($B63,'PP Values - SD|ISD|CC'!$B:$B,0))</f>
        <v>0</v>
      </c>
      <c r="Z63">
        <f>INDEX('PP Values - SD|ISD|CC'!W:W, MATCH($B63,'PP Values - SD|ISD|CC'!$B:$B,0))</f>
        <v>0</v>
      </c>
      <c r="AA63">
        <f>INDEX('PP Values - SD|ISD|CC'!X:X, MATCH($B63,'PP Values - SD|ISD|CC'!$B:$B,0))</f>
        <v>0</v>
      </c>
      <c r="AB63">
        <f>INDEX('PP Values - SD|ISD|CC'!Y:Y, MATCH($B63,'PP Values - SD|ISD|CC'!$B:$B,0))</f>
        <v>0</v>
      </c>
      <c r="AC63">
        <f>INDEX('PP Values - SD|ISD|CC'!Z:Z, MATCH($B63,'PP Values - SD|ISD|CC'!$B:$B,0))</f>
        <v>0</v>
      </c>
      <c r="AD63">
        <f>INDEX('PP Values - SD|ISD|CC'!AA:AA, MATCH($B63,'PP Values - SD|ISD|CC'!$B:$B,0))</f>
        <v>0</v>
      </c>
      <c r="AE63">
        <f>INDEX('PP Values - SD|ISD|CC'!AB:AB, MATCH($B63,'PP Values - SD|ISD|CC'!$B:$B,0))</f>
        <v>0</v>
      </c>
      <c r="AF63">
        <f>INDEX('PP Values - SD|ISD|CC'!AC:AC, MATCH($B63,'PP Values - SD|ISD|CC'!$B:$B,0))</f>
        <v>0</v>
      </c>
      <c r="AG63">
        <f>INDEX('PP Values - SD|ISD|CC'!AD:AD, MATCH($B63,'PP Values - SD|ISD|CC'!$B:$B,0))</f>
        <v>0</v>
      </c>
      <c r="AH63">
        <f>INDEX('PP Values - SD|ISD|CC'!AE:AE, MATCH($B63,'PP Values - SD|ISD|CC'!$B:$B,0))</f>
        <v>0</v>
      </c>
      <c r="AI63">
        <f>INDEX('PP Values - SD|ISD|CC'!AF:AF, MATCH($B63,'PP Values - SD|ISD|CC'!$B:$B,0))</f>
        <v>0</v>
      </c>
      <c r="AJ63">
        <f>INDEX('PP Values - SD|ISD|CC'!AG:AG, MATCH($B63,'PP Values - SD|ISD|CC'!$B:$B,0))</f>
        <v>0</v>
      </c>
      <c r="AK63">
        <f>INDEX('PP Values - SD|ISD|CC'!AH:AH, MATCH($B63,'PP Values - SD|ISD|CC'!$B:$B,0))</f>
        <v>0</v>
      </c>
      <c r="AL63">
        <f>INDEX('PP Values - SD|ISD|CC'!AI:AI, MATCH($B63,'PP Values - SD|ISD|CC'!$B:$B,0))</f>
        <v>0</v>
      </c>
      <c r="AM63">
        <f>INDEX('PP Values - SD|ISD|CC'!AJ:AJ, MATCH($B63,'PP Values - SD|ISD|CC'!$B:$B,0))</f>
        <v>0</v>
      </c>
      <c r="AN63">
        <f>INDEX('PP Values - SD|ISD|CC'!AK:AK, MATCH($B63,'PP Values - SD|ISD|CC'!$B:$B,0))</f>
        <v>0</v>
      </c>
      <c r="AO63">
        <f>INDEX('PP Values - SD|ISD|CC'!AL:AL, MATCH($B63,'PP Values - SD|ISD|CC'!$B:$B,0))</f>
        <v>0</v>
      </c>
      <c r="AP63">
        <f>INDEX('PP Values - SD|ISD|CC'!AM:AM, MATCH($B63,'PP Values - SD|ISD|CC'!$B:$B,0))</f>
        <v>0</v>
      </c>
    </row>
    <row r="64" spans="1:42" x14ac:dyDescent="0.25">
      <c r="A64" s="164" t="s">
        <v>91</v>
      </c>
      <c r="B64" s="164" t="s">
        <v>265</v>
      </c>
      <c r="C64" s="164" t="s">
        <v>267</v>
      </c>
      <c r="D64" s="164" t="s">
        <v>265</v>
      </c>
      <c r="E64" s="164" t="s">
        <v>308</v>
      </c>
      <c r="F64" s="164" t="s">
        <v>305</v>
      </c>
      <c r="H64" s="164" t="s">
        <v>266</v>
      </c>
      <c r="I64" s="164" t="s">
        <v>265</v>
      </c>
      <c r="J64" s="164" t="s">
        <v>250</v>
      </c>
      <c r="K64">
        <f>INDEX('PP Values - SD|ISD|CC'!H:H, MATCH($B64,'PP Values - SD|ISD|CC'!$B:$B,0))</f>
        <v>88800</v>
      </c>
      <c r="L64">
        <f>INDEX('PP Values - SD|ISD|CC'!I:I, MATCH($B64,'PP Values - SD|ISD|CC'!$B:$B,0))</f>
        <v>0</v>
      </c>
      <c r="M64">
        <f>INDEX('PP Values - SD|ISD|CC'!J:J, MATCH($B64,'PP Values - SD|ISD|CC'!$B:$B,0))</f>
        <v>0</v>
      </c>
      <c r="N64">
        <f>INDEX('PP Values - SD|ISD|CC'!K:K, MATCH($B64,'PP Values - SD|ISD|CC'!$B:$B,0))</f>
        <v>0</v>
      </c>
      <c r="O64">
        <f>INDEX('PP Values - SD|ISD|CC'!L:L, MATCH($B64,'PP Values - SD|ISD|CC'!$B:$B,0))</f>
        <v>0</v>
      </c>
      <c r="P64">
        <f>INDEX('PP Values - SD|ISD|CC'!M:M, MATCH($B64,'PP Values - SD|ISD|CC'!$B:$B,0))</f>
        <v>88800</v>
      </c>
      <c r="Q64">
        <f>INDEX('PP Values - SD|ISD|CC'!N:N, MATCH($B64,'PP Values - SD|ISD|CC'!$B:$B,0))</f>
        <v>0</v>
      </c>
      <c r="R64">
        <f>INDEX('PP Values - SD|ISD|CC'!O:O, MATCH($B64,'PP Values - SD|ISD|CC'!$B:$B,0))</f>
        <v>0</v>
      </c>
      <c r="S64">
        <f>INDEX('PP Values - SD|ISD|CC'!P:P, MATCH($B64,'PP Values - SD|ISD|CC'!$B:$B,0))</f>
        <v>79100</v>
      </c>
      <c r="T64">
        <f>INDEX('PP Values - SD|ISD|CC'!Q:Q, MATCH($B64,'PP Values - SD|ISD|CC'!$B:$B,0))</f>
        <v>0</v>
      </c>
      <c r="U64">
        <f>INDEX('PP Values - SD|ISD|CC'!R:R, MATCH($B64,'PP Values - SD|ISD|CC'!$B:$B,0))</f>
        <v>0</v>
      </c>
      <c r="V64">
        <f>INDEX('PP Values - SD|ISD|CC'!S:S, MATCH($B64,'PP Values - SD|ISD|CC'!$B:$B,0))</f>
        <v>0</v>
      </c>
      <c r="W64">
        <f>INDEX('PP Values - SD|ISD|CC'!T:T, MATCH($B64,'PP Values - SD|ISD|CC'!$B:$B,0))</f>
        <v>0</v>
      </c>
      <c r="X64">
        <f>INDEX('PP Values - SD|ISD|CC'!U:U, MATCH($B64,'PP Values - SD|ISD|CC'!$B:$B,0))</f>
        <v>79100</v>
      </c>
      <c r="Y64">
        <f>INDEX('PP Values - SD|ISD|CC'!V:V, MATCH($B64,'PP Values - SD|ISD|CC'!$B:$B,0))</f>
        <v>0</v>
      </c>
      <c r="Z64">
        <f>INDEX('PP Values - SD|ISD|CC'!W:W, MATCH($B64,'PP Values - SD|ISD|CC'!$B:$B,0))</f>
        <v>0</v>
      </c>
      <c r="AA64">
        <f>INDEX('PP Values - SD|ISD|CC'!X:X, MATCH($B64,'PP Values - SD|ISD|CC'!$B:$B,0))</f>
        <v>77200</v>
      </c>
      <c r="AB64">
        <f>INDEX('PP Values - SD|ISD|CC'!Y:Y, MATCH($B64,'PP Values - SD|ISD|CC'!$B:$B,0))</f>
        <v>0</v>
      </c>
      <c r="AC64">
        <f>INDEX('PP Values - SD|ISD|CC'!Z:Z, MATCH($B64,'PP Values - SD|ISD|CC'!$B:$B,0))</f>
        <v>0</v>
      </c>
      <c r="AD64">
        <f>INDEX('PP Values - SD|ISD|CC'!AA:AA, MATCH($B64,'PP Values - SD|ISD|CC'!$B:$B,0))</f>
        <v>0</v>
      </c>
      <c r="AE64">
        <f>INDEX('PP Values - SD|ISD|CC'!AB:AB, MATCH($B64,'PP Values - SD|ISD|CC'!$B:$B,0))</f>
        <v>0</v>
      </c>
      <c r="AF64">
        <f>INDEX('PP Values - SD|ISD|CC'!AC:AC, MATCH($B64,'PP Values - SD|ISD|CC'!$B:$B,0))</f>
        <v>77200</v>
      </c>
      <c r="AG64">
        <f>INDEX('PP Values - SD|ISD|CC'!AD:AD, MATCH($B64,'PP Values - SD|ISD|CC'!$B:$B,0))</f>
        <v>0</v>
      </c>
      <c r="AH64">
        <f>INDEX('PP Values - SD|ISD|CC'!AE:AE, MATCH($B64,'PP Values - SD|ISD|CC'!$B:$B,0))</f>
        <v>0</v>
      </c>
      <c r="AI64">
        <f>INDEX('PP Values - SD|ISD|CC'!AF:AF, MATCH($B64,'PP Values - SD|ISD|CC'!$B:$B,0))</f>
        <v>0</v>
      </c>
      <c r="AJ64">
        <f>INDEX('PP Values - SD|ISD|CC'!AG:AG, MATCH($B64,'PP Values - SD|ISD|CC'!$B:$B,0))</f>
        <v>2436300</v>
      </c>
      <c r="AK64">
        <f>INDEX('PP Values - SD|ISD|CC'!AH:AH, MATCH($B64,'PP Values - SD|ISD|CC'!$B:$B,0))</f>
        <v>0</v>
      </c>
      <c r="AL64">
        <f>INDEX('PP Values - SD|ISD|CC'!AI:AI, MATCH($B64,'PP Values - SD|ISD|CC'!$B:$B,0))</f>
        <v>0</v>
      </c>
      <c r="AM64">
        <f>INDEX('PP Values - SD|ISD|CC'!AJ:AJ, MATCH($B64,'PP Values - SD|ISD|CC'!$B:$B,0))</f>
        <v>0</v>
      </c>
      <c r="AN64">
        <f>INDEX('PP Values - SD|ISD|CC'!AK:AK, MATCH($B64,'PP Values - SD|ISD|CC'!$B:$B,0))</f>
        <v>2436300</v>
      </c>
      <c r="AO64">
        <f>INDEX('PP Values - SD|ISD|CC'!AL:AL, MATCH($B64,'PP Values - SD|ISD|CC'!$B:$B,0))</f>
        <v>0</v>
      </c>
      <c r="AP64">
        <f>INDEX('PP Values - SD|ISD|CC'!AM:AM, MATCH($B64,'PP Values - SD|ISD|CC'!$B:$B,0))</f>
        <v>-2347500</v>
      </c>
    </row>
    <row r="65" spans="1:42" x14ac:dyDescent="0.25">
      <c r="A65" s="164" t="s">
        <v>91</v>
      </c>
      <c r="B65" s="164" t="s">
        <v>272</v>
      </c>
      <c r="C65" s="164" t="s">
        <v>91</v>
      </c>
      <c r="D65" s="164" t="s">
        <v>272</v>
      </c>
      <c r="E65" s="164" t="s">
        <v>309</v>
      </c>
      <c r="F65" s="164" t="s">
        <v>305</v>
      </c>
      <c r="H65" s="164" t="s">
        <v>93</v>
      </c>
      <c r="I65" s="164" t="s">
        <v>272</v>
      </c>
      <c r="J65" s="164" t="s">
        <v>250</v>
      </c>
      <c r="K65">
        <f>INDEX('PP Values - SD|ISD|CC'!H:H, MATCH($B65,'PP Values - SD|ISD|CC'!$B:$B,0))</f>
        <v>188628632</v>
      </c>
      <c r="L65">
        <f>INDEX('PP Values - SD|ISD|CC'!I:I, MATCH($B65,'PP Values - SD|ISD|CC'!$B:$B,0))</f>
        <v>209030350</v>
      </c>
      <c r="M65">
        <f>INDEX('PP Values - SD|ISD|CC'!J:J, MATCH($B65,'PP Values - SD|ISD|CC'!$B:$B,0))</f>
        <v>146050</v>
      </c>
      <c r="N65">
        <f>INDEX('PP Values - SD|ISD|CC'!K:K, MATCH($B65,'PP Values - SD|ISD|CC'!$B:$B,0))</f>
        <v>15925050</v>
      </c>
      <c r="O65">
        <f>INDEX('PP Values - SD|ISD|CC'!L:L, MATCH($B65,'PP Values - SD|ISD|CC'!$B:$B,0))</f>
        <v>0</v>
      </c>
      <c r="P65">
        <f>INDEX('PP Values - SD|ISD|CC'!M:M, MATCH($B65,'PP Values - SD|ISD|CC'!$B:$B,0))</f>
        <v>413730082</v>
      </c>
      <c r="Q65">
        <f>INDEX('PP Values - SD|ISD|CC'!N:N, MATCH($B65,'PP Values - SD|ISD|CC'!$B:$B,0))</f>
        <v>0</v>
      </c>
      <c r="R65">
        <f>INDEX('PP Values - SD|ISD|CC'!O:O, MATCH($B65,'PP Values - SD|ISD|CC'!$B:$B,0))</f>
        <v>0</v>
      </c>
      <c r="S65">
        <f>INDEX('PP Values - SD|ISD|CC'!P:P, MATCH($B65,'PP Values - SD|ISD|CC'!$B:$B,0))</f>
        <v>169254300</v>
      </c>
      <c r="T65">
        <f>INDEX('PP Values - SD|ISD|CC'!Q:Q, MATCH($B65,'PP Values - SD|ISD|CC'!$B:$B,0))</f>
        <v>190286400</v>
      </c>
      <c r="U65">
        <f>INDEX('PP Values - SD|ISD|CC'!R:R, MATCH($B65,'PP Values - SD|ISD|CC'!$B:$B,0))</f>
        <v>0</v>
      </c>
      <c r="V65">
        <f>INDEX('PP Values - SD|ISD|CC'!S:S, MATCH($B65,'PP Values - SD|ISD|CC'!$B:$B,0))</f>
        <v>15999075</v>
      </c>
      <c r="W65">
        <f>INDEX('PP Values - SD|ISD|CC'!T:T, MATCH($B65,'PP Values - SD|ISD|CC'!$B:$B,0))</f>
        <v>0</v>
      </c>
      <c r="X65">
        <f>INDEX('PP Values - SD|ISD|CC'!U:U, MATCH($B65,'PP Values - SD|ISD|CC'!$B:$B,0))</f>
        <v>375539775</v>
      </c>
      <c r="Y65">
        <f>INDEX('PP Values - SD|ISD|CC'!V:V, MATCH($B65,'PP Values - SD|ISD|CC'!$B:$B,0))</f>
        <v>0</v>
      </c>
      <c r="Z65">
        <f>INDEX('PP Values - SD|ISD|CC'!W:W, MATCH($B65,'PP Values - SD|ISD|CC'!$B:$B,0))</f>
        <v>0</v>
      </c>
      <c r="AA65">
        <f>INDEX('PP Values - SD|ISD|CC'!X:X, MATCH($B65,'PP Values - SD|ISD|CC'!$B:$B,0))</f>
        <v>172112150</v>
      </c>
      <c r="AB65">
        <f>INDEX('PP Values - SD|ISD|CC'!Y:Y, MATCH($B65,'PP Values - SD|ISD|CC'!$B:$B,0))</f>
        <v>177042050</v>
      </c>
      <c r="AC65">
        <f>INDEX('PP Values - SD|ISD|CC'!Z:Z, MATCH($B65,'PP Values - SD|ISD|CC'!$B:$B,0))</f>
        <v>0</v>
      </c>
      <c r="AD65">
        <f>INDEX('PP Values - SD|ISD|CC'!AA:AA, MATCH($B65,'PP Values - SD|ISD|CC'!$B:$B,0))</f>
        <v>21062795</v>
      </c>
      <c r="AE65">
        <f>INDEX('PP Values - SD|ISD|CC'!AB:AB, MATCH($B65,'PP Values - SD|ISD|CC'!$B:$B,0))</f>
        <v>0</v>
      </c>
      <c r="AF65">
        <f>INDEX('PP Values - SD|ISD|CC'!AC:AC, MATCH($B65,'PP Values - SD|ISD|CC'!$B:$B,0))</f>
        <v>370216995</v>
      </c>
      <c r="AG65">
        <f>INDEX('PP Values - SD|ISD|CC'!AD:AD, MATCH($B65,'PP Values - SD|ISD|CC'!$B:$B,0))</f>
        <v>0</v>
      </c>
      <c r="AH65">
        <f>INDEX('PP Values - SD|ISD|CC'!AE:AE, MATCH($B65,'PP Values - SD|ISD|CC'!$B:$B,0))</f>
        <v>0</v>
      </c>
      <c r="AI65">
        <f>INDEX('PP Values - SD|ISD|CC'!AF:AF, MATCH($B65,'PP Values - SD|ISD|CC'!$B:$B,0))</f>
        <v>156026857</v>
      </c>
      <c r="AJ65">
        <f>INDEX('PP Values - SD|ISD|CC'!AG:AG, MATCH($B65,'PP Values - SD|ISD|CC'!$B:$B,0))</f>
        <v>46195500</v>
      </c>
      <c r="AK65">
        <f>INDEX('PP Values - SD|ISD|CC'!AH:AH, MATCH($B65,'PP Values - SD|ISD|CC'!$B:$B,0))</f>
        <v>0</v>
      </c>
      <c r="AL65">
        <f>INDEX('PP Values - SD|ISD|CC'!AI:AI, MATCH($B65,'PP Values - SD|ISD|CC'!$B:$B,0))</f>
        <v>709250</v>
      </c>
      <c r="AM65">
        <f>INDEX('PP Values - SD|ISD|CC'!AJ:AJ, MATCH($B65,'PP Values - SD|ISD|CC'!$B:$B,0))</f>
        <v>0</v>
      </c>
      <c r="AN65">
        <f>INDEX('PP Values - SD|ISD|CC'!AK:AK, MATCH($B65,'PP Values - SD|ISD|CC'!$B:$B,0))</f>
        <v>202931607</v>
      </c>
      <c r="AO65">
        <f>INDEX('PP Values - SD|ISD|CC'!AL:AL, MATCH($B65,'PP Values - SD|ISD|CC'!$B:$B,0))</f>
        <v>0</v>
      </c>
      <c r="AP65">
        <f>INDEX('PP Values - SD|ISD|CC'!AM:AM, MATCH($B65,'PP Values - SD|ISD|CC'!$B:$B,0))</f>
        <v>210798475</v>
      </c>
    </row>
    <row r="66" spans="1:42" x14ac:dyDescent="0.25">
      <c r="A66" s="164" t="s">
        <v>91</v>
      </c>
      <c r="B66" s="164" t="s">
        <v>297</v>
      </c>
      <c r="C66" s="164" t="s">
        <v>299</v>
      </c>
      <c r="D66" s="164" t="s">
        <v>297</v>
      </c>
      <c r="E66" s="164" t="s">
        <v>310</v>
      </c>
      <c r="F66" s="164" t="s">
        <v>305</v>
      </c>
      <c r="H66" s="164" t="s">
        <v>298</v>
      </c>
      <c r="I66" s="164" t="s">
        <v>297</v>
      </c>
      <c r="J66" s="164" t="s">
        <v>250</v>
      </c>
      <c r="K66">
        <f>INDEX('PP Values - SD|ISD|CC'!H:H, MATCH($B66,'PP Values - SD|ISD|CC'!$B:$B,0))</f>
        <v>241400</v>
      </c>
      <c r="L66">
        <f>INDEX('PP Values - SD|ISD|CC'!I:I, MATCH($B66,'PP Values - SD|ISD|CC'!$B:$B,0))</f>
        <v>0</v>
      </c>
      <c r="M66">
        <f>INDEX('PP Values - SD|ISD|CC'!J:J, MATCH($B66,'PP Values - SD|ISD|CC'!$B:$B,0))</f>
        <v>0</v>
      </c>
      <c r="N66">
        <f>INDEX('PP Values - SD|ISD|CC'!K:K, MATCH($B66,'PP Values - SD|ISD|CC'!$B:$B,0))</f>
        <v>0</v>
      </c>
      <c r="O66">
        <f>INDEX('PP Values - SD|ISD|CC'!L:L, MATCH($B66,'PP Values - SD|ISD|CC'!$B:$B,0))</f>
        <v>0</v>
      </c>
      <c r="P66">
        <f>INDEX('PP Values - SD|ISD|CC'!M:M, MATCH($B66,'PP Values - SD|ISD|CC'!$B:$B,0))</f>
        <v>241400</v>
      </c>
      <c r="Q66">
        <f>INDEX('PP Values - SD|ISD|CC'!N:N, MATCH($B66,'PP Values - SD|ISD|CC'!$B:$B,0))</f>
        <v>0</v>
      </c>
      <c r="R66">
        <f>INDEX('PP Values - SD|ISD|CC'!O:O, MATCH($B66,'PP Values - SD|ISD|CC'!$B:$B,0))</f>
        <v>0</v>
      </c>
      <c r="S66">
        <f>INDEX('PP Values - SD|ISD|CC'!P:P, MATCH($B66,'PP Values - SD|ISD|CC'!$B:$B,0))</f>
        <v>102700</v>
      </c>
      <c r="T66">
        <f>INDEX('PP Values - SD|ISD|CC'!Q:Q, MATCH($B66,'PP Values - SD|ISD|CC'!$B:$B,0))</f>
        <v>25000</v>
      </c>
      <c r="U66">
        <f>INDEX('PP Values - SD|ISD|CC'!R:R, MATCH($B66,'PP Values - SD|ISD|CC'!$B:$B,0))</f>
        <v>0</v>
      </c>
      <c r="V66">
        <f>INDEX('PP Values - SD|ISD|CC'!S:S, MATCH($B66,'PP Values - SD|ISD|CC'!$B:$B,0))</f>
        <v>0</v>
      </c>
      <c r="W66">
        <f>INDEX('PP Values - SD|ISD|CC'!T:T, MATCH($B66,'PP Values - SD|ISD|CC'!$B:$B,0))</f>
        <v>0</v>
      </c>
      <c r="X66">
        <f>INDEX('PP Values - SD|ISD|CC'!U:U, MATCH($B66,'PP Values - SD|ISD|CC'!$B:$B,0))</f>
        <v>127700</v>
      </c>
      <c r="Y66">
        <f>INDEX('PP Values - SD|ISD|CC'!V:V, MATCH($B66,'PP Values - SD|ISD|CC'!$B:$B,0))</f>
        <v>0</v>
      </c>
      <c r="Z66">
        <f>INDEX('PP Values - SD|ISD|CC'!W:W, MATCH($B66,'PP Values - SD|ISD|CC'!$B:$B,0))</f>
        <v>0</v>
      </c>
      <c r="AA66">
        <f>INDEX('PP Values - SD|ISD|CC'!X:X, MATCH($B66,'PP Values - SD|ISD|CC'!$B:$B,0))</f>
        <v>149300</v>
      </c>
      <c r="AB66">
        <f>INDEX('PP Values - SD|ISD|CC'!Y:Y, MATCH($B66,'PP Values - SD|ISD|CC'!$B:$B,0))</f>
        <v>37500</v>
      </c>
      <c r="AC66">
        <f>INDEX('PP Values - SD|ISD|CC'!Z:Z, MATCH($B66,'PP Values - SD|ISD|CC'!$B:$B,0))</f>
        <v>0</v>
      </c>
      <c r="AD66">
        <f>INDEX('PP Values - SD|ISD|CC'!AA:AA, MATCH($B66,'PP Values - SD|ISD|CC'!$B:$B,0))</f>
        <v>0</v>
      </c>
      <c r="AE66">
        <f>INDEX('PP Values - SD|ISD|CC'!AB:AB, MATCH($B66,'PP Values - SD|ISD|CC'!$B:$B,0))</f>
        <v>0</v>
      </c>
      <c r="AF66">
        <f>INDEX('PP Values - SD|ISD|CC'!AC:AC, MATCH($B66,'PP Values - SD|ISD|CC'!$B:$B,0))</f>
        <v>186800</v>
      </c>
      <c r="AG66">
        <f>INDEX('PP Values - SD|ISD|CC'!AD:AD, MATCH($B66,'PP Values - SD|ISD|CC'!$B:$B,0))</f>
        <v>0</v>
      </c>
      <c r="AH66">
        <f>INDEX('PP Values - SD|ISD|CC'!AE:AE, MATCH($B66,'PP Values - SD|ISD|CC'!$B:$B,0))</f>
        <v>0</v>
      </c>
      <c r="AI66">
        <f>INDEX('PP Values - SD|ISD|CC'!AF:AF, MATCH($B66,'PP Values - SD|ISD|CC'!$B:$B,0))</f>
        <v>166700</v>
      </c>
      <c r="AJ66">
        <f>INDEX('PP Values - SD|ISD|CC'!AG:AG, MATCH($B66,'PP Values - SD|ISD|CC'!$B:$B,0))</f>
        <v>125000</v>
      </c>
      <c r="AK66">
        <f>INDEX('PP Values - SD|ISD|CC'!AH:AH, MATCH($B66,'PP Values - SD|ISD|CC'!$B:$B,0))</f>
        <v>0</v>
      </c>
      <c r="AL66">
        <f>INDEX('PP Values - SD|ISD|CC'!AI:AI, MATCH($B66,'PP Values - SD|ISD|CC'!$B:$B,0))</f>
        <v>0</v>
      </c>
      <c r="AM66">
        <f>INDEX('PP Values - SD|ISD|CC'!AJ:AJ, MATCH($B66,'PP Values - SD|ISD|CC'!$B:$B,0))</f>
        <v>0</v>
      </c>
      <c r="AN66">
        <f>INDEX('PP Values - SD|ISD|CC'!AK:AK, MATCH($B66,'PP Values - SD|ISD|CC'!$B:$B,0))</f>
        <v>291700</v>
      </c>
      <c r="AO66">
        <f>INDEX('PP Values - SD|ISD|CC'!AL:AL, MATCH($B66,'PP Values - SD|ISD|CC'!$B:$B,0))</f>
        <v>0</v>
      </c>
      <c r="AP66">
        <f>INDEX('PP Values - SD|ISD|CC'!AM:AM, MATCH($B66,'PP Values - SD|ISD|CC'!$B:$B,0))</f>
        <v>-50300</v>
      </c>
    </row>
    <row r="67" spans="1:42" x14ac:dyDescent="0.25">
      <c r="A67" s="164" t="s">
        <v>91</v>
      </c>
      <c r="B67" s="164" t="s">
        <v>302</v>
      </c>
      <c r="C67" s="164" t="s">
        <v>237</v>
      </c>
      <c r="D67" s="164" t="s">
        <v>302</v>
      </c>
      <c r="E67" s="164" t="s">
        <v>311</v>
      </c>
      <c r="F67" s="164" t="s">
        <v>305</v>
      </c>
      <c r="H67" s="164" t="s">
        <v>234</v>
      </c>
      <c r="I67" s="164" t="s">
        <v>302</v>
      </c>
      <c r="J67" s="164" t="s">
        <v>250</v>
      </c>
      <c r="K67">
        <f>INDEX('PP Values - SD|ISD|CC'!H:H, MATCH($B67,'PP Values - SD|ISD|CC'!$B:$B,0))</f>
        <v>1578700</v>
      </c>
      <c r="L67">
        <f>INDEX('PP Values - SD|ISD|CC'!I:I, MATCH($B67,'PP Values - SD|ISD|CC'!$B:$B,0))</f>
        <v>8595000</v>
      </c>
      <c r="M67">
        <f>INDEX('PP Values - SD|ISD|CC'!J:J, MATCH($B67,'PP Values - SD|ISD|CC'!$B:$B,0))</f>
        <v>0</v>
      </c>
      <c r="N67">
        <f>INDEX('PP Values - SD|ISD|CC'!K:K, MATCH($B67,'PP Values - SD|ISD|CC'!$B:$B,0))</f>
        <v>1142050</v>
      </c>
      <c r="O67">
        <f>INDEX('PP Values - SD|ISD|CC'!L:L, MATCH($B67,'PP Values - SD|ISD|CC'!$B:$B,0))</f>
        <v>0</v>
      </c>
      <c r="P67">
        <f>INDEX('PP Values - SD|ISD|CC'!M:M, MATCH($B67,'PP Values - SD|ISD|CC'!$B:$B,0))</f>
        <v>11315750</v>
      </c>
      <c r="Q67">
        <f>INDEX('PP Values - SD|ISD|CC'!N:N, MATCH($B67,'PP Values - SD|ISD|CC'!$B:$B,0))</f>
        <v>0</v>
      </c>
      <c r="R67">
        <f>INDEX('PP Values - SD|ISD|CC'!O:O, MATCH($B67,'PP Values - SD|ISD|CC'!$B:$B,0))</f>
        <v>0</v>
      </c>
      <c r="S67">
        <f>INDEX('PP Values - SD|ISD|CC'!P:P, MATCH($B67,'PP Values - SD|ISD|CC'!$B:$B,0))</f>
        <v>1586400</v>
      </c>
      <c r="T67">
        <f>INDEX('PP Values - SD|ISD|CC'!Q:Q, MATCH($B67,'PP Values - SD|ISD|CC'!$B:$B,0))</f>
        <v>10241000</v>
      </c>
      <c r="U67">
        <f>INDEX('PP Values - SD|ISD|CC'!R:R, MATCH($B67,'PP Values - SD|ISD|CC'!$B:$B,0))</f>
        <v>0</v>
      </c>
      <c r="V67">
        <f>INDEX('PP Values - SD|ISD|CC'!S:S, MATCH($B67,'PP Values - SD|ISD|CC'!$B:$B,0))</f>
        <v>984650</v>
      </c>
      <c r="W67">
        <f>INDEX('PP Values - SD|ISD|CC'!T:T, MATCH($B67,'PP Values - SD|ISD|CC'!$B:$B,0))</f>
        <v>0</v>
      </c>
      <c r="X67">
        <f>INDEX('PP Values - SD|ISD|CC'!U:U, MATCH($B67,'PP Values - SD|ISD|CC'!$B:$B,0))</f>
        <v>12812050</v>
      </c>
      <c r="Y67">
        <f>INDEX('PP Values - SD|ISD|CC'!V:V, MATCH($B67,'PP Values - SD|ISD|CC'!$B:$B,0))</f>
        <v>0</v>
      </c>
      <c r="Z67">
        <f>INDEX('PP Values - SD|ISD|CC'!W:W, MATCH($B67,'PP Values - SD|ISD|CC'!$B:$B,0))</f>
        <v>0</v>
      </c>
      <c r="AA67">
        <f>INDEX('PP Values - SD|ISD|CC'!X:X, MATCH($B67,'PP Values - SD|ISD|CC'!$B:$B,0))</f>
        <v>1324500</v>
      </c>
      <c r="AB67">
        <f>INDEX('PP Values - SD|ISD|CC'!Y:Y, MATCH($B67,'PP Values - SD|ISD|CC'!$B:$B,0))</f>
        <v>8927600</v>
      </c>
      <c r="AC67">
        <f>INDEX('PP Values - SD|ISD|CC'!Z:Z, MATCH($B67,'PP Values - SD|ISD|CC'!$B:$B,0))</f>
        <v>0</v>
      </c>
      <c r="AD67">
        <f>INDEX('PP Values - SD|ISD|CC'!AA:AA, MATCH($B67,'PP Values - SD|ISD|CC'!$B:$B,0))</f>
        <v>1003300</v>
      </c>
      <c r="AE67">
        <f>INDEX('PP Values - SD|ISD|CC'!AB:AB, MATCH($B67,'PP Values - SD|ISD|CC'!$B:$B,0))</f>
        <v>0</v>
      </c>
      <c r="AF67">
        <f>INDEX('PP Values - SD|ISD|CC'!AC:AC, MATCH($B67,'PP Values - SD|ISD|CC'!$B:$B,0))</f>
        <v>11255400</v>
      </c>
      <c r="AG67">
        <f>INDEX('PP Values - SD|ISD|CC'!AD:AD, MATCH($B67,'PP Values - SD|ISD|CC'!$B:$B,0))</f>
        <v>0</v>
      </c>
      <c r="AH67">
        <f>INDEX('PP Values - SD|ISD|CC'!AE:AE, MATCH($B67,'PP Values - SD|ISD|CC'!$B:$B,0))</f>
        <v>0</v>
      </c>
      <c r="AI67">
        <f>INDEX('PP Values - SD|ISD|CC'!AF:AF, MATCH($B67,'PP Values - SD|ISD|CC'!$B:$B,0))</f>
        <v>2171700</v>
      </c>
      <c r="AJ67">
        <f>INDEX('PP Values - SD|ISD|CC'!AG:AG, MATCH($B67,'PP Values - SD|ISD|CC'!$B:$B,0))</f>
        <v>4714900</v>
      </c>
      <c r="AK67">
        <f>INDEX('PP Values - SD|ISD|CC'!AH:AH, MATCH($B67,'PP Values - SD|ISD|CC'!$B:$B,0))</f>
        <v>0</v>
      </c>
      <c r="AL67">
        <f>INDEX('PP Values - SD|ISD|CC'!AI:AI, MATCH($B67,'PP Values - SD|ISD|CC'!$B:$B,0))</f>
        <v>0</v>
      </c>
      <c r="AM67">
        <f>INDEX('PP Values - SD|ISD|CC'!AJ:AJ, MATCH($B67,'PP Values - SD|ISD|CC'!$B:$B,0))</f>
        <v>0</v>
      </c>
      <c r="AN67">
        <f>INDEX('PP Values - SD|ISD|CC'!AK:AK, MATCH($B67,'PP Values - SD|ISD|CC'!$B:$B,0))</f>
        <v>6886600</v>
      </c>
      <c r="AO67">
        <f>INDEX('PP Values - SD|ISD|CC'!AL:AL, MATCH($B67,'PP Values - SD|ISD|CC'!$B:$B,0))</f>
        <v>0</v>
      </c>
      <c r="AP67">
        <f>INDEX('PP Values - SD|ISD|CC'!AM:AM, MATCH($B67,'PP Values - SD|ISD|CC'!$B:$B,0))</f>
        <v>4429150</v>
      </c>
    </row>
    <row r="68" spans="1:42" x14ac:dyDescent="0.25">
      <c r="A68" s="164" t="s">
        <v>91</v>
      </c>
      <c r="B68" s="164" t="s">
        <v>312</v>
      </c>
      <c r="C68" s="164" t="s">
        <v>91</v>
      </c>
      <c r="D68" s="164" t="s">
        <v>312</v>
      </c>
      <c r="E68" s="164" t="s">
        <v>313</v>
      </c>
      <c r="F68" s="164" t="s">
        <v>315</v>
      </c>
      <c r="H68" s="164" t="s">
        <v>93</v>
      </c>
      <c r="I68" s="164" t="s">
        <v>97</v>
      </c>
      <c r="J68" s="164" t="s">
        <v>250</v>
      </c>
      <c r="K68">
        <f>INDEX('PP Values - SD|ISD|CC'!H:H, MATCH($B68,'PP Values - SD|ISD|CC'!$B:$B,0))</f>
        <v>190861932</v>
      </c>
      <c r="L68">
        <f>INDEX('PP Values - SD|ISD|CC'!I:I, MATCH($B68,'PP Values - SD|ISD|CC'!$B:$B,0))</f>
        <v>217942850</v>
      </c>
      <c r="M68">
        <f>INDEX('PP Values - SD|ISD|CC'!J:J, MATCH($B68,'PP Values - SD|ISD|CC'!$B:$B,0))</f>
        <v>146050</v>
      </c>
      <c r="N68">
        <f>INDEX('PP Values - SD|ISD|CC'!K:K, MATCH($B68,'PP Values - SD|ISD|CC'!$B:$B,0))</f>
        <v>17067100</v>
      </c>
      <c r="O68">
        <f>INDEX('PP Values - SD|ISD|CC'!L:L, MATCH($B68,'PP Values - SD|ISD|CC'!$B:$B,0))</f>
        <v>0</v>
      </c>
      <c r="P68">
        <f>INDEX('PP Values - SD|ISD|CC'!M:M, MATCH($B68,'PP Values - SD|ISD|CC'!$B:$B,0))</f>
        <v>426017932</v>
      </c>
      <c r="Q68">
        <f>INDEX('PP Values - SD|ISD|CC'!N:N, MATCH($B68,'PP Values - SD|ISD|CC'!$B:$B,0))</f>
        <v>0</v>
      </c>
      <c r="R68">
        <f>INDEX('PP Values - SD|ISD|CC'!O:O, MATCH($B68,'PP Values - SD|ISD|CC'!$B:$B,0))</f>
        <v>0</v>
      </c>
      <c r="S68">
        <f>INDEX('PP Values - SD|ISD|CC'!P:P, MATCH($B68,'PP Values - SD|ISD|CC'!$B:$B,0))</f>
        <v>171751200</v>
      </c>
      <c r="T68">
        <f>INDEX('PP Values - SD|ISD|CC'!Q:Q, MATCH($B68,'PP Values - SD|ISD|CC'!$B:$B,0))</f>
        <v>200909400</v>
      </c>
      <c r="U68">
        <f>INDEX('PP Values - SD|ISD|CC'!R:R, MATCH($B68,'PP Values - SD|ISD|CC'!$B:$B,0))</f>
        <v>0</v>
      </c>
      <c r="V68">
        <f>INDEX('PP Values - SD|ISD|CC'!S:S, MATCH($B68,'PP Values - SD|ISD|CC'!$B:$B,0))</f>
        <v>16983725</v>
      </c>
      <c r="W68">
        <f>INDEX('PP Values - SD|ISD|CC'!T:T, MATCH($B68,'PP Values - SD|ISD|CC'!$B:$B,0))</f>
        <v>0</v>
      </c>
      <c r="X68">
        <f>INDEX('PP Values - SD|ISD|CC'!U:U, MATCH($B68,'PP Values - SD|ISD|CC'!$B:$B,0))</f>
        <v>389644325</v>
      </c>
      <c r="Y68">
        <f>INDEX('PP Values - SD|ISD|CC'!V:V, MATCH($B68,'PP Values - SD|ISD|CC'!$B:$B,0))</f>
        <v>0</v>
      </c>
      <c r="Z68">
        <f>INDEX('PP Values - SD|ISD|CC'!W:W, MATCH($B68,'PP Values - SD|ISD|CC'!$B:$B,0))</f>
        <v>0</v>
      </c>
      <c r="AA68">
        <f>INDEX('PP Values - SD|ISD|CC'!X:X, MATCH($B68,'PP Values - SD|ISD|CC'!$B:$B,0))</f>
        <v>173954350</v>
      </c>
      <c r="AB68">
        <f>INDEX('PP Values - SD|ISD|CC'!Y:Y, MATCH($B68,'PP Values - SD|ISD|CC'!$B:$B,0))</f>
        <v>186245150</v>
      </c>
      <c r="AC68">
        <f>INDEX('PP Values - SD|ISD|CC'!Z:Z, MATCH($B68,'PP Values - SD|ISD|CC'!$B:$B,0))</f>
        <v>0</v>
      </c>
      <c r="AD68">
        <f>INDEX('PP Values - SD|ISD|CC'!AA:AA, MATCH($B68,'PP Values - SD|ISD|CC'!$B:$B,0))</f>
        <v>22066095</v>
      </c>
      <c r="AE68">
        <f>INDEX('PP Values - SD|ISD|CC'!AB:AB, MATCH($B68,'PP Values - SD|ISD|CC'!$B:$B,0))</f>
        <v>0</v>
      </c>
      <c r="AF68">
        <f>INDEX('PP Values - SD|ISD|CC'!AC:AC, MATCH($B68,'PP Values - SD|ISD|CC'!$B:$B,0))</f>
        <v>382265595</v>
      </c>
      <c r="AG68">
        <f>INDEX('PP Values - SD|ISD|CC'!AD:AD, MATCH($B68,'PP Values - SD|ISD|CC'!$B:$B,0))</f>
        <v>0</v>
      </c>
      <c r="AH68">
        <f>INDEX('PP Values - SD|ISD|CC'!AE:AE, MATCH($B68,'PP Values - SD|ISD|CC'!$B:$B,0))</f>
        <v>0</v>
      </c>
      <c r="AI68">
        <f>INDEX('PP Values - SD|ISD|CC'!AF:AF, MATCH($B68,'PP Values - SD|ISD|CC'!$B:$B,0))</f>
        <v>158561257</v>
      </c>
      <c r="AJ68">
        <f>INDEX('PP Values - SD|ISD|CC'!AG:AG, MATCH($B68,'PP Values - SD|ISD|CC'!$B:$B,0))</f>
        <v>53471700</v>
      </c>
      <c r="AK68">
        <f>INDEX('PP Values - SD|ISD|CC'!AH:AH, MATCH($B68,'PP Values - SD|ISD|CC'!$B:$B,0))</f>
        <v>0</v>
      </c>
      <c r="AL68">
        <f>INDEX('PP Values - SD|ISD|CC'!AI:AI, MATCH($B68,'PP Values - SD|ISD|CC'!$B:$B,0))</f>
        <v>709250</v>
      </c>
      <c r="AM68">
        <f>INDEX('PP Values - SD|ISD|CC'!AJ:AJ, MATCH($B68,'PP Values - SD|ISD|CC'!$B:$B,0))</f>
        <v>0</v>
      </c>
      <c r="AN68">
        <f>INDEX('PP Values - SD|ISD|CC'!AK:AK, MATCH($B68,'PP Values - SD|ISD|CC'!$B:$B,0))</f>
        <v>212742207</v>
      </c>
      <c r="AO68">
        <f>INDEX('PP Values - SD|ISD|CC'!AL:AL, MATCH($B68,'PP Values - SD|ISD|CC'!$B:$B,0))</f>
        <v>0</v>
      </c>
      <c r="AP68">
        <f>INDEX('PP Values - SD|ISD|CC'!AM:AM, MATCH($B68,'PP Values - SD|ISD|CC'!$B:$B,0))</f>
        <v>213275725</v>
      </c>
    </row>
    <row r="69" spans="1:42" x14ac:dyDescent="0.25">
      <c r="A69" s="164" t="s">
        <v>91</v>
      </c>
      <c r="B69" s="164" t="s">
        <v>316</v>
      </c>
      <c r="C69" s="164" t="s">
        <v>91</v>
      </c>
      <c r="D69" s="164" t="s">
        <v>316</v>
      </c>
      <c r="E69" s="164" t="s">
        <v>317</v>
      </c>
      <c r="F69" s="164" t="s">
        <v>318</v>
      </c>
      <c r="H69" s="164" t="s">
        <v>97</v>
      </c>
      <c r="I69" s="164" t="s">
        <v>97</v>
      </c>
      <c r="J69" s="164" t="s">
        <v>319</v>
      </c>
      <c r="K69">
        <f>INDEX('PP Values - Local Authorities'!G:G, MATCH($B69,'PP Values - Local Authorities'!$B:$B,0))</f>
        <v>33956800</v>
      </c>
      <c r="L69">
        <f>INDEX('PP Values - Local Authorities'!H:H, MATCH($B69,'PP Values - Local Authorities'!$B:$B,0))</f>
        <v>33000600</v>
      </c>
      <c r="M69">
        <f>INDEX('PP Values - Local Authorities'!I:I, MATCH($B69,'PP Values - Local Authorities'!$B:$B,0))</f>
        <v>0</v>
      </c>
      <c r="N69">
        <f>INDEX('PP Values - Local Authorities'!J:J, MATCH($B69,'PP Values - Local Authorities'!$B:$B,0))</f>
        <v>2177750</v>
      </c>
      <c r="O69">
        <f>INDEX('PP Values - Local Authorities'!K:K, MATCH($B69,'PP Values - Local Authorities'!$B:$B,0))</f>
        <v>0</v>
      </c>
      <c r="P69">
        <f>INDEX('PP Values - Local Authorities'!L:L, MATCH($B69,'PP Values - Local Authorities'!$B:$B,0))</f>
        <v>69135150</v>
      </c>
      <c r="Q69">
        <f>INDEX('PP Values - Local Authorities'!M:M, MATCH($B69,'PP Values - Local Authorities'!$B:$B,0))</f>
        <v>0</v>
      </c>
      <c r="R69">
        <f>INDEX('PP Values - Local Authorities'!N:N, MATCH($B69,'PP Values - Local Authorities'!$B:$B,0))</f>
        <v>0</v>
      </c>
      <c r="S69">
        <f>INDEX('PP Values - Local Authorities'!O:O, MATCH($B69,'PP Values - Local Authorities'!$B:$B,0))</f>
        <v>29610500</v>
      </c>
      <c r="T69">
        <f>INDEX('PP Values - Local Authorities'!P:P, MATCH($B69,'PP Values - Local Authorities'!$B:$B,0))</f>
        <v>31887700</v>
      </c>
      <c r="U69">
        <f>INDEX('PP Values - Local Authorities'!Q:Q, MATCH($B69,'PP Values - Local Authorities'!$B:$B,0))</f>
        <v>0</v>
      </c>
      <c r="V69">
        <f>INDEX('PP Values - Local Authorities'!R:R, MATCH($B69,'PP Values - Local Authorities'!$B:$B,0))</f>
        <v>1994600</v>
      </c>
      <c r="W69">
        <f>INDEX('PP Values - Local Authorities'!S:S, MATCH($B69,'PP Values - Local Authorities'!$B:$B,0))</f>
        <v>0</v>
      </c>
      <c r="X69">
        <f>INDEX('PP Values - Local Authorities'!T:T, MATCH($B69,'PP Values - Local Authorities'!$B:$B,0))</f>
        <v>63492800</v>
      </c>
      <c r="Y69">
        <f>INDEX('PP Values - Local Authorities'!U:U, MATCH($B69,'PP Values - Local Authorities'!$B:$B,0))</f>
        <v>0</v>
      </c>
      <c r="Z69">
        <f>INDEX('PP Values - Local Authorities'!V:V, MATCH($B69,'PP Values - Local Authorities'!$B:$B,0))</f>
        <v>0</v>
      </c>
      <c r="AA69">
        <f>INDEX('PP Values - Local Authorities'!W:W, MATCH($B69,'PP Values - Local Authorities'!$B:$B,0))</f>
        <v>29725400</v>
      </c>
      <c r="AB69">
        <f>INDEX('PP Values - Local Authorities'!X:X, MATCH($B69,'PP Values - Local Authorities'!$B:$B,0))</f>
        <v>25515700</v>
      </c>
      <c r="AC69">
        <f>INDEX('PP Values - Local Authorities'!Y:Y, MATCH($B69,'PP Values - Local Authorities'!$B:$B,0))</f>
        <v>0</v>
      </c>
      <c r="AD69">
        <f>INDEX('PP Values - Local Authorities'!Z:Z, MATCH($B69,'PP Values - Local Authorities'!$B:$B,0))</f>
        <v>2476550</v>
      </c>
      <c r="AE69">
        <f>INDEX('PP Values - Local Authorities'!AA:AA, MATCH($B69,'PP Values - Local Authorities'!$B:$B,0))</f>
        <v>0</v>
      </c>
      <c r="AF69">
        <f>INDEX('PP Values - Local Authorities'!AB:AB, MATCH($B69,'PP Values - Local Authorities'!$B:$B,0))</f>
        <v>57717650</v>
      </c>
      <c r="AG69">
        <f>INDEX('PP Values - Local Authorities'!AC:AC, MATCH($B69,'PP Values - Local Authorities'!$B:$B,0))</f>
        <v>0</v>
      </c>
      <c r="AH69">
        <f>INDEX('PP Values - Local Authorities'!AD:AD, MATCH($B69,'PP Values - Local Authorities'!$B:$B,0))</f>
        <v>0</v>
      </c>
      <c r="AI69">
        <f>INDEX('PP Values - Local Authorities'!AE:AE, MATCH($B69,'PP Values - Local Authorities'!$B:$B,0))</f>
        <v>23322100</v>
      </c>
      <c r="AJ69">
        <f>INDEX('PP Values - Local Authorities'!AF:AF, MATCH($B69,'PP Values - Local Authorities'!$B:$B,0))</f>
        <v>1371400</v>
      </c>
      <c r="AK69">
        <f>INDEX('PP Values - Local Authorities'!AG:AG, MATCH($B69,'PP Values - Local Authorities'!$B:$B,0))</f>
        <v>0</v>
      </c>
      <c r="AL69">
        <f>INDEX('PP Values - Local Authorities'!AH:AH, MATCH($B69,'PP Values - Local Authorities'!$B:$B,0))</f>
        <v>80900</v>
      </c>
      <c r="AM69">
        <f>INDEX('PP Values - Local Authorities'!AI:AI, MATCH($B69,'PP Values - Local Authorities'!$B:$B,0))</f>
        <v>0</v>
      </c>
      <c r="AN69">
        <f>INDEX('PP Values - Local Authorities'!AJ:AJ, MATCH($B69,'PP Values - Local Authorities'!$B:$B,0))</f>
        <v>24774400</v>
      </c>
      <c r="AO69">
        <f>INDEX('PP Values - Local Authorities'!AK:AK, MATCH($B69,'PP Values - Local Authorities'!$B:$B,0))</f>
        <v>0</v>
      </c>
      <c r="AP69">
        <f>INDEX('PP Values - Local Authorities'!AL:AL, MATCH($B69,'PP Values - Local Authorities'!$B:$B,0))</f>
        <v>44360750</v>
      </c>
    </row>
    <row r="70" spans="1:42" x14ac:dyDescent="0.25">
      <c r="A70" s="164" t="s">
        <v>91</v>
      </c>
      <c r="B70" s="164" t="s">
        <v>320</v>
      </c>
      <c r="C70" s="164" t="s">
        <v>91</v>
      </c>
      <c r="D70" s="164" t="s">
        <v>320</v>
      </c>
      <c r="E70" s="164" t="s">
        <v>321</v>
      </c>
      <c r="F70" s="164" t="s">
        <v>318</v>
      </c>
      <c r="H70" s="164" t="s">
        <v>97</v>
      </c>
      <c r="I70" s="164" t="s">
        <v>97</v>
      </c>
      <c r="J70" s="164" t="s">
        <v>319</v>
      </c>
      <c r="K70">
        <f>INDEX('PP Values - Local Authorities'!G:G, MATCH($B70,'PP Values - Local Authorities'!$B:$B,0))</f>
        <v>7887500</v>
      </c>
      <c r="L70">
        <f>INDEX('PP Values - Local Authorities'!H:H, MATCH($B70,'PP Values - Local Authorities'!$B:$B,0))</f>
        <v>5992300</v>
      </c>
      <c r="M70">
        <f>INDEX('PP Values - Local Authorities'!I:I, MATCH($B70,'PP Values - Local Authorities'!$B:$B,0))</f>
        <v>0</v>
      </c>
      <c r="N70">
        <f>INDEX('PP Values - Local Authorities'!J:J, MATCH($B70,'PP Values - Local Authorities'!$B:$B,0))</f>
        <v>2840400</v>
      </c>
      <c r="O70">
        <f>INDEX('PP Values - Local Authorities'!K:K, MATCH($B70,'PP Values - Local Authorities'!$B:$B,0))</f>
        <v>0</v>
      </c>
      <c r="P70">
        <f>INDEX('PP Values - Local Authorities'!L:L, MATCH($B70,'PP Values - Local Authorities'!$B:$B,0))</f>
        <v>16720200</v>
      </c>
      <c r="Q70">
        <f>INDEX('PP Values - Local Authorities'!M:M, MATCH($B70,'PP Values - Local Authorities'!$B:$B,0))</f>
        <v>0</v>
      </c>
      <c r="R70">
        <f>INDEX('PP Values - Local Authorities'!N:N, MATCH($B70,'PP Values - Local Authorities'!$B:$B,0))</f>
        <v>0</v>
      </c>
      <c r="S70">
        <f>INDEX('PP Values - Local Authorities'!O:O, MATCH($B70,'PP Values - Local Authorities'!$B:$B,0))</f>
        <v>6860600</v>
      </c>
      <c r="T70">
        <f>INDEX('PP Values - Local Authorities'!P:P, MATCH($B70,'PP Values - Local Authorities'!$B:$B,0))</f>
        <v>5269700</v>
      </c>
      <c r="U70">
        <f>INDEX('PP Values - Local Authorities'!Q:Q, MATCH($B70,'PP Values - Local Authorities'!$B:$B,0))</f>
        <v>0</v>
      </c>
      <c r="V70">
        <f>INDEX('PP Values - Local Authorities'!R:R, MATCH($B70,'PP Values - Local Authorities'!$B:$B,0))</f>
        <v>2352850</v>
      </c>
      <c r="W70">
        <f>INDEX('PP Values - Local Authorities'!S:S, MATCH($B70,'PP Values - Local Authorities'!$B:$B,0))</f>
        <v>0</v>
      </c>
      <c r="X70">
        <f>INDEX('PP Values - Local Authorities'!T:T, MATCH($B70,'PP Values - Local Authorities'!$B:$B,0))</f>
        <v>14483150</v>
      </c>
      <c r="Y70">
        <f>INDEX('PP Values - Local Authorities'!U:U, MATCH($B70,'PP Values - Local Authorities'!$B:$B,0))</f>
        <v>0</v>
      </c>
      <c r="Z70">
        <f>INDEX('PP Values - Local Authorities'!V:V, MATCH($B70,'PP Values - Local Authorities'!$B:$B,0))</f>
        <v>0</v>
      </c>
      <c r="AA70">
        <f>INDEX('PP Values - Local Authorities'!W:W, MATCH($B70,'PP Values - Local Authorities'!$B:$B,0))</f>
        <v>7121600</v>
      </c>
      <c r="AB70">
        <f>INDEX('PP Values - Local Authorities'!X:X, MATCH($B70,'PP Values - Local Authorities'!$B:$B,0))</f>
        <v>3569800</v>
      </c>
      <c r="AC70">
        <f>INDEX('PP Values - Local Authorities'!Y:Y, MATCH($B70,'PP Values - Local Authorities'!$B:$B,0))</f>
        <v>0</v>
      </c>
      <c r="AD70">
        <f>INDEX('PP Values - Local Authorities'!Z:Z, MATCH($B70,'PP Values - Local Authorities'!$B:$B,0))</f>
        <v>2562050</v>
      </c>
      <c r="AE70">
        <f>INDEX('PP Values - Local Authorities'!AA:AA, MATCH($B70,'PP Values - Local Authorities'!$B:$B,0))</f>
        <v>0</v>
      </c>
      <c r="AF70">
        <f>INDEX('PP Values - Local Authorities'!AB:AB, MATCH($B70,'PP Values - Local Authorities'!$B:$B,0))</f>
        <v>13253450</v>
      </c>
      <c r="AG70">
        <f>INDEX('PP Values - Local Authorities'!AC:AC, MATCH($B70,'PP Values - Local Authorities'!$B:$B,0))</f>
        <v>0</v>
      </c>
      <c r="AH70">
        <f>INDEX('PP Values - Local Authorities'!AD:AD, MATCH($B70,'PP Values - Local Authorities'!$B:$B,0))</f>
        <v>0</v>
      </c>
      <c r="AI70">
        <f>INDEX('PP Values - Local Authorities'!AE:AE, MATCH($B70,'PP Values - Local Authorities'!$B:$B,0))</f>
        <v>7419600</v>
      </c>
      <c r="AJ70">
        <f>INDEX('PP Values - Local Authorities'!AF:AF, MATCH($B70,'PP Values - Local Authorities'!$B:$B,0))</f>
        <v>3164500</v>
      </c>
      <c r="AK70">
        <f>INDEX('PP Values - Local Authorities'!AG:AG, MATCH($B70,'PP Values - Local Authorities'!$B:$B,0))</f>
        <v>0</v>
      </c>
      <c r="AL70">
        <f>INDEX('PP Values - Local Authorities'!AH:AH, MATCH($B70,'PP Values - Local Authorities'!$B:$B,0))</f>
        <v>2300</v>
      </c>
      <c r="AM70">
        <f>INDEX('PP Values - Local Authorities'!AI:AI, MATCH($B70,'PP Values - Local Authorities'!$B:$B,0))</f>
        <v>0</v>
      </c>
      <c r="AN70">
        <f>INDEX('PP Values - Local Authorities'!AJ:AJ, MATCH($B70,'PP Values - Local Authorities'!$B:$B,0))</f>
        <v>10586400</v>
      </c>
      <c r="AO70">
        <f>INDEX('PP Values - Local Authorities'!AK:AK, MATCH($B70,'PP Values - Local Authorities'!$B:$B,0))</f>
        <v>0</v>
      </c>
      <c r="AP70">
        <f>INDEX('PP Values - Local Authorities'!AL:AL, MATCH($B70,'PP Values - Local Authorities'!$B:$B,0))</f>
        <v>6133800</v>
      </c>
    </row>
    <row r="71" spans="1:42" x14ac:dyDescent="0.25">
      <c r="A71" s="164" t="s">
        <v>91</v>
      </c>
      <c r="B71" s="164" t="s">
        <v>322</v>
      </c>
      <c r="C71" s="164" t="s">
        <v>91</v>
      </c>
      <c r="D71" s="164" t="s">
        <v>322</v>
      </c>
      <c r="E71" s="164" t="s">
        <v>323</v>
      </c>
      <c r="F71" s="164" t="s">
        <v>318</v>
      </c>
      <c r="H71" s="164" t="s">
        <v>97</v>
      </c>
      <c r="I71" s="164" t="s">
        <v>97</v>
      </c>
      <c r="J71" s="164" t="s">
        <v>319</v>
      </c>
      <c r="K71">
        <f>INDEX('PP Values - Local Authorities'!G:G, MATCH($B71,'PP Values - Local Authorities'!$B:$B,0))</f>
        <v>2554300</v>
      </c>
      <c r="L71">
        <f>INDEX('PP Values - Local Authorities'!H:H, MATCH($B71,'PP Values - Local Authorities'!$B:$B,0))</f>
        <v>876000</v>
      </c>
      <c r="M71">
        <f>INDEX('PP Values - Local Authorities'!I:I, MATCH($B71,'PP Values - Local Authorities'!$B:$B,0))</f>
        <v>0</v>
      </c>
      <c r="N71">
        <f>INDEX('PP Values - Local Authorities'!J:J, MATCH($B71,'PP Values - Local Authorities'!$B:$B,0))</f>
        <v>112300</v>
      </c>
      <c r="O71">
        <f>INDEX('PP Values - Local Authorities'!K:K, MATCH($B71,'PP Values - Local Authorities'!$B:$B,0))</f>
        <v>0</v>
      </c>
      <c r="P71">
        <f>INDEX('PP Values - Local Authorities'!L:L, MATCH($B71,'PP Values - Local Authorities'!$B:$B,0))</f>
        <v>3542600</v>
      </c>
      <c r="Q71">
        <f>INDEX('PP Values - Local Authorities'!M:M, MATCH($B71,'PP Values - Local Authorities'!$B:$B,0))</f>
        <v>0</v>
      </c>
      <c r="R71">
        <f>INDEX('PP Values - Local Authorities'!N:N, MATCH($B71,'PP Values - Local Authorities'!$B:$B,0))</f>
        <v>0</v>
      </c>
      <c r="S71">
        <f>INDEX('PP Values - Local Authorities'!O:O, MATCH($B71,'PP Values - Local Authorities'!$B:$B,0))</f>
        <v>2046400</v>
      </c>
      <c r="T71">
        <f>INDEX('PP Values - Local Authorities'!P:P, MATCH($B71,'PP Values - Local Authorities'!$B:$B,0))</f>
        <v>984500</v>
      </c>
      <c r="U71">
        <f>INDEX('PP Values - Local Authorities'!Q:Q, MATCH($B71,'PP Values - Local Authorities'!$B:$B,0))</f>
        <v>0</v>
      </c>
      <c r="V71">
        <f>INDEX('PP Values - Local Authorities'!R:R, MATCH($B71,'PP Values - Local Authorities'!$B:$B,0))</f>
        <v>56350</v>
      </c>
      <c r="W71">
        <f>INDEX('PP Values - Local Authorities'!S:S, MATCH($B71,'PP Values - Local Authorities'!$B:$B,0))</f>
        <v>0</v>
      </c>
      <c r="X71">
        <f>INDEX('PP Values - Local Authorities'!T:T, MATCH($B71,'PP Values - Local Authorities'!$B:$B,0))</f>
        <v>3087250</v>
      </c>
      <c r="Y71">
        <f>INDEX('PP Values - Local Authorities'!U:U, MATCH($B71,'PP Values - Local Authorities'!$B:$B,0))</f>
        <v>0</v>
      </c>
      <c r="Z71">
        <f>INDEX('PP Values - Local Authorities'!V:V, MATCH($B71,'PP Values - Local Authorities'!$B:$B,0))</f>
        <v>0</v>
      </c>
      <c r="AA71">
        <f>INDEX('PP Values - Local Authorities'!W:W, MATCH($B71,'PP Values - Local Authorities'!$B:$B,0))</f>
        <v>1854800</v>
      </c>
      <c r="AB71">
        <f>INDEX('PP Values - Local Authorities'!X:X, MATCH($B71,'PP Values - Local Authorities'!$B:$B,0))</f>
        <v>1045500</v>
      </c>
      <c r="AC71">
        <f>INDEX('PP Values - Local Authorities'!Y:Y, MATCH($B71,'PP Values - Local Authorities'!$B:$B,0))</f>
        <v>0</v>
      </c>
      <c r="AD71">
        <f>INDEX('PP Values - Local Authorities'!Z:Z, MATCH($B71,'PP Values - Local Authorities'!$B:$B,0))</f>
        <v>88700</v>
      </c>
      <c r="AE71">
        <f>INDEX('PP Values - Local Authorities'!AA:AA, MATCH($B71,'PP Values - Local Authorities'!$B:$B,0))</f>
        <v>0</v>
      </c>
      <c r="AF71">
        <f>INDEX('PP Values - Local Authorities'!AB:AB, MATCH($B71,'PP Values - Local Authorities'!$B:$B,0))</f>
        <v>2989000</v>
      </c>
      <c r="AG71">
        <f>INDEX('PP Values - Local Authorities'!AC:AC, MATCH($B71,'PP Values - Local Authorities'!$B:$B,0))</f>
        <v>0</v>
      </c>
      <c r="AH71">
        <f>INDEX('PP Values - Local Authorities'!AD:AD, MATCH($B71,'PP Values - Local Authorities'!$B:$B,0))</f>
        <v>0</v>
      </c>
      <c r="AI71">
        <f>INDEX('PP Values - Local Authorities'!AE:AE, MATCH($B71,'PP Values - Local Authorities'!$B:$B,0))</f>
        <v>1587400</v>
      </c>
      <c r="AJ71">
        <f>INDEX('PP Values - Local Authorities'!AF:AF, MATCH($B71,'PP Values - Local Authorities'!$B:$B,0))</f>
        <v>8994300</v>
      </c>
      <c r="AK71">
        <f>INDEX('PP Values - Local Authorities'!AG:AG, MATCH($B71,'PP Values - Local Authorities'!$B:$B,0))</f>
        <v>0</v>
      </c>
      <c r="AL71">
        <f>INDEX('PP Values - Local Authorities'!AH:AH, MATCH($B71,'PP Values - Local Authorities'!$B:$B,0))</f>
        <v>0</v>
      </c>
      <c r="AM71">
        <f>INDEX('PP Values - Local Authorities'!AI:AI, MATCH($B71,'PP Values - Local Authorities'!$B:$B,0))</f>
        <v>0</v>
      </c>
      <c r="AN71">
        <f>INDEX('PP Values - Local Authorities'!AJ:AJ, MATCH($B71,'PP Values - Local Authorities'!$B:$B,0))</f>
        <v>10581700</v>
      </c>
      <c r="AO71">
        <f>INDEX('PP Values - Local Authorities'!AK:AK, MATCH($B71,'PP Values - Local Authorities'!$B:$B,0))</f>
        <v>0</v>
      </c>
      <c r="AP71">
        <f>INDEX('PP Values - Local Authorities'!AL:AL, MATCH($B71,'PP Values - Local Authorities'!$B:$B,0))</f>
        <v>-7039100</v>
      </c>
    </row>
    <row r="72" spans="1:42" x14ac:dyDescent="0.25">
      <c r="A72" s="164" t="s">
        <v>91</v>
      </c>
      <c r="B72" s="164" t="s">
        <v>324</v>
      </c>
      <c r="C72" s="164" t="s">
        <v>91</v>
      </c>
      <c r="D72" s="164" t="s">
        <v>324</v>
      </c>
      <c r="E72" s="164" t="s">
        <v>325</v>
      </c>
      <c r="F72" s="164" t="s">
        <v>318</v>
      </c>
      <c r="H72" s="164" t="s">
        <v>97</v>
      </c>
      <c r="I72" s="164" t="s">
        <v>97</v>
      </c>
      <c r="J72" s="164" t="s">
        <v>319</v>
      </c>
      <c r="K72">
        <f>INDEX('PP Values - Local Authorities'!G:G, MATCH($B72,'PP Values - Local Authorities'!$B:$B,0))</f>
        <v>17395100</v>
      </c>
      <c r="L72">
        <f>INDEX('PP Values - Local Authorities'!H:H, MATCH($B72,'PP Values - Local Authorities'!$B:$B,0))</f>
        <v>1989700</v>
      </c>
      <c r="M72">
        <f>INDEX('PP Values - Local Authorities'!I:I, MATCH($B72,'PP Values - Local Authorities'!$B:$B,0))</f>
        <v>146050</v>
      </c>
      <c r="N72">
        <f>INDEX('PP Values - Local Authorities'!J:J, MATCH($B72,'PP Values - Local Authorities'!$B:$B,0))</f>
        <v>1394750</v>
      </c>
      <c r="O72">
        <f>INDEX('PP Values - Local Authorities'!K:K, MATCH($B72,'PP Values - Local Authorities'!$B:$B,0))</f>
        <v>0</v>
      </c>
      <c r="P72">
        <f>INDEX('PP Values - Local Authorities'!L:L, MATCH($B72,'PP Values - Local Authorities'!$B:$B,0))</f>
        <v>20925600</v>
      </c>
      <c r="Q72">
        <f>INDEX('PP Values - Local Authorities'!M:M, MATCH($B72,'PP Values - Local Authorities'!$B:$B,0))</f>
        <v>0</v>
      </c>
      <c r="R72">
        <f>INDEX('PP Values - Local Authorities'!N:N, MATCH($B72,'PP Values - Local Authorities'!$B:$B,0))</f>
        <v>0</v>
      </c>
      <c r="S72">
        <f>INDEX('PP Values - Local Authorities'!O:O, MATCH($B72,'PP Values - Local Authorities'!$B:$B,0))</f>
        <v>15615100</v>
      </c>
      <c r="T72">
        <f>INDEX('PP Values - Local Authorities'!P:P, MATCH($B72,'PP Values - Local Authorities'!$B:$B,0))</f>
        <v>1950500</v>
      </c>
      <c r="U72">
        <f>INDEX('PP Values - Local Authorities'!Q:Q, MATCH($B72,'PP Values - Local Authorities'!$B:$B,0))</f>
        <v>0</v>
      </c>
      <c r="V72">
        <f>INDEX('PP Values - Local Authorities'!R:R, MATCH($B72,'PP Values - Local Authorities'!$B:$B,0))</f>
        <v>1255300</v>
      </c>
      <c r="W72">
        <f>INDEX('PP Values - Local Authorities'!S:S, MATCH($B72,'PP Values - Local Authorities'!$B:$B,0))</f>
        <v>0</v>
      </c>
      <c r="X72">
        <f>INDEX('PP Values - Local Authorities'!T:T, MATCH($B72,'PP Values - Local Authorities'!$B:$B,0))</f>
        <v>18820900</v>
      </c>
      <c r="Y72">
        <f>INDEX('PP Values - Local Authorities'!U:U, MATCH($B72,'PP Values - Local Authorities'!$B:$B,0))</f>
        <v>0</v>
      </c>
      <c r="Z72">
        <f>INDEX('PP Values - Local Authorities'!V:V, MATCH($B72,'PP Values - Local Authorities'!$B:$B,0))</f>
        <v>0</v>
      </c>
      <c r="AA72">
        <f>INDEX('PP Values - Local Authorities'!W:W, MATCH($B72,'PP Values - Local Authorities'!$B:$B,0))</f>
        <v>0</v>
      </c>
      <c r="AB72">
        <f>INDEX('PP Values - Local Authorities'!X:X, MATCH($B72,'PP Values - Local Authorities'!$B:$B,0))</f>
        <v>0</v>
      </c>
      <c r="AC72">
        <f>INDEX('PP Values - Local Authorities'!Y:Y, MATCH($B72,'PP Values - Local Authorities'!$B:$B,0))</f>
        <v>0</v>
      </c>
      <c r="AD72">
        <f>INDEX('PP Values - Local Authorities'!Z:Z, MATCH($B72,'PP Values - Local Authorities'!$B:$B,0))</f>
        <v>0</v>
      </c>
      <c r="AE72">
        <f>INDEX('PP Values - Local Authorities'!AA:AA, MATCH($B72,'PP Values - Local Authorities'!$B:$B,0))</f>
        <v>0</v>
      </c>
      <c r="AF72">
        <f>INDEX('PP Values - Local Authorities'!AB:AB, MATCH($B72,'PP Values - Local Authorities'!$B:$B,0))</f>
        <v>0</v>
      </c>
      <c r="AG72">
        <f>INDEX('PP Values - Local Authorities'!AC:AC, MATCH($B72,'PP Values - Local Authorities'!$B:$B,0))</f>
        <v>0</v>
      </c>
      <c r="AH72">
        <f>INDEX('PP Values - Local Authorities'!AD:AD, MATCH($B72,'PP Values - Local Authorities'!$B:$B,0))</f>
        <v>0</v>
      </c>
      <c r="AI72">
        <f>INDEX('PP Values - Local Authorities'!AE:AE, MATCH($B72,'PP Values - Local Authorities'!$B:$B,0))</f>
        <v>17500500</v>
      </c>
      <c r="AJ72">
        <f>INDEX('PP Values - Local Authorities'!AF:AF, MATCH($B72,'PP Values - Local Authorities'!$B:$B,0))</f>
        <v>806000</v>
      </c>
      <c r="AK72">
        <f>INDEX('PP Values - Local Authorities'!AG:AG, MATCH($B72,'PP Values - Local Authorities'!$B:$B,0))</f>
        <v>0</v>
      </c>
      <c r="AL72">
        <f>INDEX('PP Values - Local Authorities'!AH:AH, MATCH($B72,'PP Values - Local Authorities'!$B:$B,0))</f>
        <v>0</v>
      </c>
      <c r="AM72">
        <f>INDEX('PP Values - Local Authorities'!AI:AI, MATCH($B72,'PP Values - Local Authorities'!$B:$B,0))</f>
        <v>0</v>
      </c>
      <c r="AN72">
        <f>INDEX('PP Values - Local Authorities'!AJ:AJ, MATCH($B72,'PP Values - Local Authorities'!$B:$B,0))</f>
        <v>18306500</v>
      </c>
      <c r="AO72">
        <f>INDEX('PP Values - Local Authorities'!AK:AK, MATCH($B72,'PP Values - Local Authorities'!$B:$B,0))</f>
        <v>0</v>
      </c>
      <c r="AP72">
        <f>INDEX('PP Values - Local Authorities'!AL:AL, MATCH($B72,'PP Values - Local Authorities'!$B:$B,0))</f>
        <v>2619100</v>
      </c>
    </row>
    <row r="73" spans="1:42" x14ac:dyDescent="0.25">
      <c r="A73" s="164" t="s">
        <v>91</v>
      </c>
      <c r="B73" s="164" t="s">
        <v>326</v>
      </c>
      <c r="C73" s="164" t="s">
        <v>91</v>
      </c>
      <c r="D73" s="164" t="s">
        <v>326</v>
      </c>
      <c r="E73" s="164" t="s">
        <v>327</v>
      </c>
      <c r="F73" s="164" t="s">
        <v>318</v>
      </c>
      <c r="H73" s="164" t="s">
        <v>97</v>
      </c>
      <c r="I73" s="164" t="s">
        <v>97</v>
      </c>
      <c r="J73" s="164" t="s">
        <v>319</v>
      </c>
      <c r="K73">
        <f>INDEX('PP Values - Local Authorities'!G:G, MATCH($B73,'PP Values - Local Authorities'!$B:$B,0))</f>
        <v>934700</v>
      </c>
      <c r="L73">
        <f>INDEX('PP Values - Local Authorities'!H:H, MATCH($B73,'PP Values - Local Authorities'!$B:$B,0))</f>
        <v>3708700</v>
      </c>
      <c r="M73">
        <f>INDEX('PP Values - Local Authorities'!I:I, MATCH($B73,'PP Values - Local Authorities'!$B:$B,0))</f>
        <v>0</v>
      </c>
      <c r="N73">
        <f>INDEX('PP Values - Local Authorities'!J:J, MATCH($B73,'PP Values - Local Authorities'!$B:$B,0))</f>
        <v>3178850</v>
      </c>
      <c r="O73">
        <f>INDEX('PP Values - Local Authorities'!K:K, MATCH($B73,'PP Values - Local Authorities'!$B:$B,0))</f>
        <v>0</v>
      </c>
      <c r="P73">
        <f>INDEX('PP Values - Local Authorities'!L:L, MATCH($B73,'PP Values - Local Authorities'!$B:$B,0))</f>
        <v>7822250</v>
      </c>
      <c r="Q73">
        <f>INDEX('PP Values - Local Authorities'!M:M, MATCH($B73,'PP Values - Local Authorities'!$B:$B,0))</f>
        <v>0</v>
      </c>
      <c r="R73">
        <f>INDEX('PP Values - Local Authorities'!N:N, MATCH($B73,'PP Values - Local Authorities'!$B:$B,0))</f>
        <v>0</v>
      </c>
      <c r="S73">
        <f>INDEX('PP Values - Local Authorities'!O:O, MATCH($B73,'PP Values - Local Authorities'!$B:$B,0))</f>
        <v>639700</v>
      </c>
      <c r="T73">
        <f>INDEX('PP Values - Local Authorities'!P:P, MATCH($B73,'PP Values - Local Authorities'!$B:$B,0))</f>
        <v>4827200</v>
      </c>
      <c r="U73">
        <f>INDEX('PP Values - Local Authorities'!Q:Q, MATCH($B73,'PP Values - Local Authorities'!$B:$B,0))</f>
        <v>0</v>
      </c>
      <c r="V73">
        <f>INDEX('PP Values - Local Authorities'!R:R, MATCH($B73,'PP Values - Local Authorities'!$B:$B,0))</f>
        <v>2803700</v>
      </c>
      <c r="W73">
        <f>INDEX('PP Values - Local Authorities'!S:S, MATCH($B73,'PP Values - Local Authorities'!$B:$B,0))</f>
        <v>0</v>
      </c>
      <c r="X73">
        <f>INDEX('PP Values - Local Authorities'!T:T, MATCH($B73,'PP Values - Local Authorities'!$B:$B,0))</f>
        <v>8270600</v>
      </c>
      <c r="Y73">
        <f>INDEX('PP Values - Local Authorities'!U:U, MATCH($B73,'PP Values - Local Authorities'!$B:$B,0))</f>
        <v>0</v>
      </c>
      <c r="Z73">
        <f>INDEX('PP Values - Local Authorities'!V:V, MATCH($B73,'PP Values - Local Authorities'!$B:$B,0))</f>
        <v>0</v>
      </c>
      <c r="AA73">
        <f>INDEX('PP Values - Local Authorities'!W:W, MATCH($B73,'PP Values - Local Authorities'!$B:$B,0))</f>
        <v>344500</v>
      </c>
      <c r="AB73">
        <f>INDEX('PP Values - Local Authorities'!X:X, MATCH($B73,'PP Values - Local Authorities'!$B:$B,0))</f>
        <v>5628800</v>
      </c>
      <c r="AC73">
        <f>INDEX('PP Values - Local Authorities'!Y:Y, MATCH($B73,'PP Values - Local Authorities'!$B:$B,0))</f>
        <v>0</v>
      </c>
      <c r="AD73">
        <f>INDEX('PP Values - Local Authorities'!Z:Z, MATCH($B73,'PP Values - Local Authorities'!$B:$B,0))</f>
        <v>2524600</v>
      </c>
      <c r="AE73">
        <f>INDEX('PP Values - Local Authorities'!AA:AA, MATCH($B73,'PP Values - Local Authorities'!$B:$B,0))</f>
        <v>0</v>
      </c>
      <c r="AF73">
        <f>INDEX('PP Values - Local Authorities'!AB:AB, MATCH($B73,'PP Values - Local Authorities'!$B:$B,0))</f>
        <v>8497900</v>
      </c>
      <c r="AG73">
        <f>INDEX('PP Values - Local Authorities'!AC:AC, MATCH($B73,'PP Values - Local Authorities'!$B:$B,0))</f>
        <v>0</v>
      </c>
      <c r="AH73">
        <f>INDEX('PP Values - Local Authorities'!AD:AD, MATCH($B73,'PP Values - Local Authorities'!$B:$B,0))</f>
        <v>0</v>
      </c>
      <c r="AI73">
        <f>INDEX('PP Values - Local Authorities'!AE:AE, MATCH($B73,'PP Values - Local Authorities'!$B:$B,0))</f>
        <v>403200</v>
      </c>
      <c r="AJ73">
        <f>INDEX('PP Values - Local Authorities'!AF:AF, MATCH($B73,'PP Values - Local Authorities'!$B:$B,0))</f>
        <v>21171000</v>
      </c>
      <c r="AK73">
        <f>INDEX('PP Values - Local Authorities'!AG:AG, MATCH($B73,'PP Values - Local Authorities'!$B:$B,0))</f>
        <v>0</v>
      </c>
      <c r="AL73">
        <f>INDEX('PP Values - Local Authorities'!AH:AH, MATCH($B73,'PP Values - Local Authorities'!$B:$B,0))</f>
        <v>0</v>
      </c>
      <c r="AM73">
        <f>INDEX('PP Values - Local Authorities'!AI:AI, MATCH($B73,'PP Values - Local Authorities'!$B:$B,0))</f>
        <v>0</v>
      </c>
      <c r="AN73">
        <f>INDEX('PP Values - Local Authorities'!AJ:AJ, MATCH($B73,'PP Values - Local Authorities'!$B:$B,0))</f>
        <v>21574200</v>
      </c>
      <c r="AO73">
        <f>INDEX('PP Values - Local Authorities'!AK:AK, MATCH($B73,'PP Values - Local Authorities'!$B:$B,0))</f>
        <v>0</v>
      </c>
      <c r="AP73">
        <f>INDEX('PP Values - Local Authorities'!AL:AL, MATCH($B73,'PP Values - Local Authorities'!$B:$B,0))</f>
        <v>-13751950</v>
      </c>
    </row>
    <row r="74" spans="1:42" x14ac:dyDescent="0.25">
      <c r="A74" s="164" t="s">
        <v>91</v>
      </c>
      <c r="B74" s="164" t="s">
        <v>328</v>
      </c>
      <c r="C74" s="164" t="s">
        <v>237</v>
      </c>
      <c r="D74" s="164" t="s">
        <v>330</v>
      </c>
      <c r="E74" s="164" t="s">
        <v>329</v>
      </c>
      <c r="F74" s="164" t="s">
        <v>318</v>
      </c>
      <c r="H74" s="164" t="s">
        <v>234</v>
      </c>
      <c r="I74" s="164" t="s">
        <v>97</v>
      </c>
      <c r="J74" s="164" t="s">
        <v>319</v>
      </c>
      <c r="K74">
        <f>INDEX('PP Values - Local Authorities'!G:G, MATCH($B74,'PP Values - Local Authorities'!$B:$B,0))</f>
        <v>1578700</v>
      </c>
      <c r="L74">
        <f>INDEX('PP Values - Local Authorities'!H:H, MATCH($B74,'PP Values - Local Authorities'!$B:$B,0))</f>
        <v>8595000</v>
      </c>
      <c r="M74">
        <f>INDEX('PP Values - Local Authorities'!I:I, MATCH($B74,'PP Values - Local Authorities'!$B:$B,0))</f>
        <v>0</v>
      </c>
      <c r="N74">
        <f>INDEX('PP Values - Local Authorities'!J:J, MATCH($B74,'PP Values - Local Authorities'!$B:$B,0))</f>
        <v>1142050</v>
      </c>
      <c r="O74">
        <f>INDEX('PP Values - Local Authorities'!K:K, MATCH($B74,'PP Values - Local Authorities'!$B:$B,0))</f>
        <v>0</v>
      </c>
      <c r="P74">
        <f>INDEX('PP Values - Local Authorities'!L:L, MATCH($B74,'PP Values - Local Authorities'!$B:$B,0))</f>
        <v>11315750</v>
      </c>
      <c r="Q74">
        <f>INDEX('PP Values - Local Authorities'!M:M, MATCH($B74,'PP Values - Local Authorities'!$B:$B,0))</f>
        <v>0</v>
      </c>
      <c r="R74">
        <f>INDEX('PP Values - Local Authorities'!N:N, MATCH($B74,'PP Values - Local Authorities'!$B:$B,0))</f>
        <v>0</v>
      </c>
      <c r="S74">
        <f>INDEX('PP Values - Local Authorities'!O:O, MATCH($B74,'PP Values - Local Authorities'!$B:$B,0))</f>
        <v>1586400</v>
      </c>
      <c r="T74">
        <f>INDEX('PP Values - Local Authorities'!P:P, MATCH($B74,'PP Values - Local Authorities'!$B:$B,0))</f>
        <v>10241000</v>
      </c>
      <c r="U74">
        <f>INDEX('PP Values - Local Authorities'!Q:Q, MATCH($B74,'PP Values - Local Authorities'!$B:$B,0))</f>
        <v>0</v>
      </c>
      <c r="V74">
        <f>INDEX('PP Values - Local Authorities'!R:R, MATCH($B74,'PP Values - Local Authorities'!$B:$B,0))</f>
        <v>984650</v>
      </c>
      <c r="W74">
        <f>INDEX('PP Values - Local Authorities'!S:S, MATCH($B74,'PP Values - Local Authorities'!$B:$B,0))</f>
        <v>0</v>
      </c>
      <c r="X74">
        <f>INDEX('PP Values - Local Authorities'!T:T, MATCH($B74,'PP Values - Local Authorities'!$B:$B,0))</f>
        <v>12812050</v>
      </c>
      <c r="Y74">
        <f>INDEX('PP Values - Local Authorities'!U:U, MATCH($B74,'PP Values - Local Authorities'!$B:$B,0))</f>
        <v>0</v>
      </c>
      <c r="Z74">
        <f>INDEX('PP Values - Local Authorities'!V:V, MATCH($B74,'PP Values - Local Authorities'!$B:$B,0))</f>
        <v>0</v>
      </c>
      <c r="AA74">
        <f>INDEX('PP Values - Local Authorities'!W:W, MATCH($B74,'PP Values - Local Authorities'!$B:$B,0))</f>
        <v>1324500</v>
      </c>
      <c r="AB74">
        <f>INDEX('PP Values - Local Authorities'!X:X, MATCH($B74,'PP Values - Local Authorities'!$B:$B,0))</f>
        <v>8927600</v>
      </c>
      <c r="AC74">
        <f>INDEX('PP Values - Local Authorities'!Y:Y, MATCH($B74,'PP Values - Local Authorities'!$B:$B,0))</f>
        <v>0</v>
      </c>
      <c r="AD74">
        <f>INDEX('PP Values - Local Authorities'!Z:Z, MATCH($B74,'PP Values - Local Authorities'!$B:$B,0))</f>
        <v>1003300</v>
      </c>
      <c r="AE74">
        <f>INDEX('PP Values - Local Authorities'!AA:AA, MATCH($B74,'PP Values - Local Authorities'!$B:$B,0))</f>
        <v>0</v>
      </c>
      <c r="AF74">
        <f>INDEX('PP Values - Local Authorities'!AB:AB, MATCH($B74,'PP Values - Local Authorities'!$B:$B,0))</f>
        <v>11255400</v>
      </c>
      <c r="AG74">
        <f>INDEX('PP Values - Local Authorities'!AC:AC, MATCH($B74,'PP Values - Local Authorities'!$B:$B,0))</f>
        <v>0</v>
      </c>
      <c r="AH74">
        <f>INDEX('PP Values - Local Authorities'!AD:AD, MATCH($B74,'PP Values - Local Authorities'!$B:$B,0))</f>
        <v>0</v>
      </c>
      <c r="AI74">
        <f>INDEX('PP Values - Local Authorities'!AE:AE, MATCH($B74,'PP Values - Local Authorities'!$B:$B,0))</f>
        <v>2171700</v>
      </c>
      <c r="AJ74">
        <f>INDEX('PP Values - Local Authorities'!AF:AF, MATCH($B74,'PP Values - Local Authorities'!$B:$B,0))</f>
        <v>4714900</v>
      </c>
      <c r="AK74">
        <f>INDEX('PP Values - Local Authorities'!AG:AG, MATCH($B74,'PP Values - Local Authorities'!$B:$B,0))</f>
        <v>0</v>
      </c>
      <c r="AL74">
        <f>INDEX('PP Values - Local Authorities'!AH:AH, MATCH($B74,'PP Values - Local Authorities'!$B:$B,0))</f>
        <v>0</v>
      </c>
      <c r="AM74">
        <f>INDEX('PP Values - Local Authorities'!AI:AI, MATCH($B74,'PP Values - Local Authorities'!$B:$B,0))</f>
        <v>0</v>
      </c>
      <c r="AN74">
        <f>INDEX('PP Values - Local Authorities'!AJ:AJ, MATCH($B74,'PP Values - Local Authorities'!$B:$B,0))</f>
        <v>6886600</v>
      </c>
      <c r="AO74">
        <f>INDEX('PP Values - Local Authorities'!AK:AK, MATCH($B74,'PP Values - Local Authorities'!$B:$B,0))</f>
        <v>0</v>
      </c>
      <c r="AP74">
        <f>INDEX('PP Values - Local Authorities'!AL:AL, MATCH($B74,'PP Values - Local Authorities'!$B:$B,0))</f>
        <v>4429150</v>
      </c>
    </row>
    <row r="75" spans="1:42" x14ac:dyDescent="0.25">
      <c r="A75" s="164" t="s">
        <v>91</v>
      </c>
      <c r="B75" s="164" t="s">
        <v>331</v>
      </c>
      <c r="C75" s="164" t="s">
        <v>91</v>
      </c>
      <c r="D75" s="164" t="s">
        <v>331</v>
      </c>
      <c r="E75" s="164" t="s">
        <v>332</v>
      </c>
      <c r="F75" s="164" t="s">
        <v>318</v>
      </c>
      <c r="H75" s="164" t="s">
        <v>97</v>
      </c>
      <c r="I75" s="164" t="s">
        <v>97</v>
      </c>
      <c r="J75" s="164" t="s">
        <v>319</v>
      </c>
      <c r="K75">
        <f>INDEX('PP Values - Local Authorities'!G:G, MATCH($B75,'PP Values - Local Authorities'!$B:$B,0))</f>
        <v>50719100</v>
      </c>
      <c r="L75">
        <f>INDEX('PP Values - Local Authorities'!H:H, MATCH($B75,'PP Values - Local Authorities'!$B:$B,0))</f>
        <v>38238600</v>
      </c>
      <c r="M75">
        <f>INDEX('PP Values - Local Authorities'!I:I, MATCH($B75,'PP Values - Local Authorities'!$B:$B,0))</f>
        <v>0</v>
      </c>
      <c r="N75">
        <f>INDEX('PP Values - Local Authorities'!J:J, MATCH($B75,'PP Values - Local Authorities'!$B:$B,0))</f>
        <v>2738500</v>
      </c>
      <c r="O75">
        <f>INDEX('PP Values - Local Authorities'!K:K, MATCH($B75,'PP Values - Local Authorities'!$B:$B,0))</f>
        <v>0</v>
      </c>
      <c r="P75">
        <f>INDEX('PP Values - Local Authorities'!L:L, MATCH($B75,'PP Values - Local Authorities'!$B:$B,0))</f>
        <v>91696200</v>
      </c>
      <c r="Q75">
        <f>INDEX('PP Values - Local Authorities'!M:M, MATCH($B75,'PP Values - Local Authorities'!$B:$B,0))</f>
        <v>0</v>
      </c>
      <c r="R75">
        <f>INDEX('PP Values - Local Authorities'!N:N, MATCH($B75,'PP Values - Local Authorities'!$B:$B,0))</f>
        <v>0</v>
      </c>
      <c r="S75">
        <f>INDEX('PP Values - Local Authorities'!O:O, MATCH($B75,'PP Values - Local Authorities'!$B:$B,0))</f>
        <v>47231300</v>
      </c>
      <c r="T75">
        <f>INDEX('PP Values - Local Authorities'!P:P, MATCH($B75,'PP Values - Local Authorities'!$B:$B,0))</f>
        <v>36506900</v>
      </c>
      <c r="U75">
        <f>INDEX('PP Values - Local Authorities'!Q:Q, MATCH($B75,'PP Values - Local Authorities'!$B:$B,0))</f>
        <v>0</v>
      </c>
      <c r="V75">
        <f>INDEX('PP Values - Local Authorities'!R:R, MATCH($B75,'PP Values - Local Authorities'!$B:$B,0))</f>
        <v>2501350</v>
      </c>
      <c r="W75">
        <f>INDEX('PP Values - Local Authorities'!S:S, MATCH($B75,'PP Values - Local Authorities'!$B:$B,0))</f>
        <v>0</v>
      </c>
      <c r="X75">
        <f>INDEX('PP Values - Local Authorities'!T:T, MATCH($B75,'PP Values - Local Authorities'!$B:$B,0))</f>
        <v>86239550</v>
      </c>
      <c r="Y75">
        <f>INDEX('PP Values - Local Authorities'!U:U, MATCH($B75,'PP Values - Local Authorities'!$B:$B,0))</f>
        <v>0</v>
      </c>
      <c r="Z75">
        <f>INDEX('PP Values - Local Authorities'!V:V, MATCH($B75,'PP Values - Local Authorities'!$B:$B,0))</f>
        <v>0</v>
      </c>
      <c r="AA75">
        <f>INDEX('PP Values - Local Authorities'!W:W, MATCH($B75,'PP Values - Local Authorities'!$B:$B,0))</f>
        <v>49309700</v>
      </c>
      <c r="AB75">
        <f>INDEX('PP Values - Local Authorities'!X:X, MATCH($B75,'PP Values - Local Authorities'!$B:$B,0))</f>
        <v>30085300</v>
      </c>
      <c r="AC75">
        <f>INDEX('PP Values - Local Authorities'!Y:Y, MATCH($B75,'PP Values - Local Authorities'!$B:$B,0))</f>
        <v>0</v>
      </c>
      <c r="AD75">
        <f>INDEX('PP Values - Local Authorities'!Z:Z, MATCH($B75,'PP Values - Local Authorities'!$B:$B,0))</f>
        <v>3134445</v>
      </c>
      <c r="AE75">
        <f>INDEX('PP Values - Local Authorities'!AA:AA, MATCH($B75,'PP Values - Local Authorities'!$B:$B,0))</f>
        <v>0</v>
      </c>
      <c r="AF75">
        <f>INDEX('PP Values - Local Authorities'!AB:AB, MATCH($B75,'PP Values - Local Authorities'!$B:$B,0))</f>
        <v>82529445</v>
      </c>
      <c r="AG75">
        <f>INDEX('PP Values - Local Authorities'!AC:AC, MATCH($B75,'PP Values - Local Authorities'!$B:$B,0))</f>
        <v>0</v>
      </c>
      <c r="AH75">
        <f>INDEX('PP Values - Local Authorities'!AD:AD, MATCH($B75,'PP Values - Local Authorities'!$B:$B,0))</f>
        <v>0</v>
      </c>
      <c r="AI75">
        <f>INDEX('PP Values - Local Authorities'!AE:AE, MATCH($B75,'PP Values - Local Authorities'!$B:$B,0))</f>
        <v>44256100</v>
      </c>
      <c r="AJ75">
        <f>INDEX('PP Values - Local Authorities'!AF:AF, MATCH($B75,'PP Values - Local Authorities'!$B:$B,0))</f>
        <v>4285200</v>
      </c>
      <c r="AK75">
        <f>INDEX('PP Values - Local Authorities'!AG:AG, MATCH($B75,'PP Values - Local Authorities'!$B:$B,0))</f>
        <v>0</v>
      </c>
      <c r="AL75">
        <f>INDEX('PP Values - Local Authorities'!AH:AH, MATCH($B75,'PP Values - Local Authorities'!$B:$B,0))</f>
        <v>80900</v>
      </c>
      <c r="AM75">
        <f>INDEX('PP Values - Local Authorities'!AI:AI, MATCH($B75,'PP Values - Local Authorities'!$B:$B,0))</f>
        <v>0</v>
      </c>
      <c r="AN75">
        <f>INDEX('PP Values - Local Authorities'!AJ:AJ, MATCH($B75,'PP Values - Local Authorities'!$B:$B,0))</f>
        <v>48622200</v>
      </c>
      <c r="AO75">
        <f>INDEX('PP Values - Local Authorities'!AK:AK, MATCH($B75,'PP Values - Local Authorities'!$B:$B,0))</f>
        <v>0</v>
      </c>
      <c r="AP75">
        <f>INDEX('PP Values - Local Authorities'!AL:AL, MATCH($B75,'PP Values - Local Authorities'!$B:$B,0))</f>
        <v>43074000</v>
      </c>
    </row>
    <row r="76" spans="1:42" x14ac:dyDescent="0.25">
      <c r="A76" s="164" t="s">
        <v>91</v>
      </c>
      <c r="B76" s="164" t="s">
        <v>333</v>
      </c>
      <c r="C76" s="164" t="s">
        <v>91</v>
      </c>
      <c r="D76" s="164" t="s">
        <v>333</v>
      </c>
      <c r="E76" s="164" t="s">
        <v>334</v>
      </c>
      <c r="F76" s="164" t="s">
        <v>318</v>
      </c>
      <c r="H76" s="164" t="s">
        <v>97</v>
      </c>
      <c r="I76" s="164" t="s">
        <v>97</v>
      </c>
      <c r="J76" s="164" t="s">
        <v>319</v>
      </c>
      <c r="K76">
        <f>INDEX('PP Values - Local Authorities'!G:G, MATCH($B76,'PP Values - Local Authorities'!$B:$B,0))</f>
        <v>3619902</v>
      </c>
      <c r="L76">
        <f>INDEX('PP Values - Local Authorities'!H:H, MATCH($B76,'PP Values - Local Authorities'!$B:$B,0))</f>
        <v>8997100</v>
      </c>
      <c r="M76">
        <f>INDEX('PP Values - Local Authorities'!I:I, MATCH($B76,'PP Values - Local Authorities'!$B:$B,0))</f>
        <v>0</v>
      </c>
      <c r="N76">
        <f>INDEX('PP Values - Local Authorities'!J:J, MATCH($B76,'PP Values - Local Authorities'!$B:$B,0))</f>
        <v>194600</v>
      </c>
      <c r="O76">
        <f>INDEX('PP Values - Local Authorities'!K:K, MATCH($B76,'PP Values - Local Authorities'!$B:$B,0))</f>
        <v>0</v>
      </c>
      <c r="P76">
        <f>INDEX('PP Values - Local Authorities'!L:L, MATCH($B76,'PP Values - Local Authorities'!$B:$B,0))</f>
        <v>12811602</v>
      </c>
      <c r="Q76">
        <f>INDEX('PP Values - Local Authorities'!M:M, MATCH($B76,'PP Values - Local Authorities'!$B:$B,0))</f>
        <v>0</v>
      </c>
      <c r="R76">
        <f>INDEX('PP Values - Local Authorities'!N:N, MATCH($B76,'PP Values - Local Authorities'!$B:$B,0))</f>
        <v>0</v>
      </c>
      <c r="S76">
        <f>INDEX('PP Values - Local Authorities'!O:O, MATCH($B76,'PP Values - Local Authorities'!$B:$B,0))</f>
        <v>3190100</v>
      </c>
      <c r="T76">
        <f>INDEX('PP Values - Local Authorities'!P:P, MATCH($B76,'PP Values - Local Authorities'!$B:$B,0))</f>
        <v>5176600</v>
      </c>
      <c r="U76">
        <f>INDEX('PP Values - Local Authorities'!Q:Q, MATCH($B76,'PP Values - Local Authorities'!$B:$B,0))</f>
        <v>0</v>
      </c>
      <c r="V76">
        <f>INDEX('PP Values - Local Authorities'!R:R, MATCH($B76,'PP Values - Local Authorities'!$B:$B,0))</f>
        <v>166150</v>
      </c>
      <c r="W76">
        <f>INDEX('PP Values - Local Authorities'!S:S, MATCH($B76,'PP Values - Local Authorities'!$B:$B,0))</f>
        <v>0</v>
      </c>
      <c r="X76">
        <f>INDEX('PP Values - Local Authorities'!T:T, MATCH($B76,'PP Values - Local Authorities'!$B:$B,0))</f>
        <v>8532850</v>
      </c>
      <c r="Y76">
        <f>INDEX('PP Values - Local Authorities'!U:U, MATCH($B76,'PP Values - Local Authorities'!$B:$B,0))</f>
        <v>0</v>
      </c>
      <c r="Z76">
        <f>INDEX('PP Values - Local Authorities'!V:V, MATCH($B76,'PP Values - Local Authorities'!$B:$B,0))</f>
        <v>0</v>
      </c>
      <c r="AA76">
        <f>INDEX('PP Values - Local Authorities'!W:W, MATCH($B76,'PP Values - Local Authorities'!$B:$B,0))</f>
        <v>2692000</v>
      </c>
      <c r="AB76">
        <f>INDEX('PP Values - Local Authorities'!X:X, MATCH($B76,'PP Values - Local Authorities'!$B:$B,0))</f>
        <v>4132000</v>
      </c>
      <c r="AC76">
        <f>INDEX('PP Values - Local Authorities'!Y:Y, MATCH($B76,'PP Values - Local Authorities'!$B:$B,0))</f>
        <v>0</v>
      </c>
      <c r="AD76">
        <f>INDEX('PP Values - Local Authorities'!Z:Z, MATCH($B76,'PP Values - Local Authorities'!$B:$B,0))</f>
        <v>159700</v>
      </c>
      <c r="AE76">
        <f>INDEX('PP Values - Local Authorities'!AA:AA, MATCH($B76,'PP Values - Local Authorities'!$B:$B,0))</f>
        <v>0</v>
      </c>
      <c r="AF76">
        <f>INDEX('PP Values - Local Authorities'!AB:AB, MATCH($B76,'PP Values - Local Authorities'!$B:$B,0))</f>
        <v>6983700</v>
      </c>
      <c r="AG76">
        <f>INDEX('PP Values - Local Authorities'!AC:AC, MATCH($B76,'PP Values - Local Authorities'!$B:$B,0))</f>
        <v>0</v>
      </c>
      <c r="AH76">
        <f>INDEX('PP Values - Local Authorities'!AD:AD, MATCH($B76,'PP Values - Local Authorities'!$B:$B,0))</f>
        <v>0</v>
      </c>
      <c r="AI76">
        <f>INDEX('PP Values - Local Authorities'!AE:AE, MATCH($B76,'PP Values - Local Authorities'!$B:$B,0))</f>
        <v>1977300</v>
      </c>
      <c r="AJ76">
        <f>INDEX('PP Values - Local Authorities'!AF:AF, MATCH($B76,'PP Values - Local Authorities'!$B:$B,0))</f>
        <v>40000</v>
      </c>
      <c r="AK76">
        <f>INDEX('PP Values - Local Authorities'!AG:AG, MATCH($B76,'PP Values - Local Authorities'!$B:$B,0))</f>
        <v>0</v>
      </c>
      <c r="AL76">
        <f>INDEX('PP Values - Local Authorities'!AH:AH, MATCH($B76,'PP Values - Local Authorities'!$B:$B,0))</f>
        <v>0</v>
      </c>
      <c r="AM76">
        <f>INDEX('PP Values - Local Authorities'!AI:AI, MATCH($B76,'PP Values - Local Authorities'!$B:$B,0))</f>
        <v>0</v>
      </c>
      <c r="AN76">
        <f>INDEX('PP Values - Local Authorities'!AJ:AJ, MATCH($B76,'PP Values - Local Authorities'!$B:$B,0))</f>
        <v>2017300</v>
      </c>
      <c r="AO76">
        <f>INDEX('PP Values - Local Authorities'!AK:AK, MATCH($B76,'PP Values - Local Authorities'!$B:$B,0))</f>
        <v>0</v>
      </c>
      <c r="AP76">
        <f>INDEX('PP Values - Local Authorities'!AL:AL, MATCH($B76,'PP Values - Local Authorities'!$B:$B,0))</f>
        <v>10794302</v>
      </c>
    </row>
    <row r="77" spans="1:42" x14ac:dyDescent="0.25">
      <c r="A77" s="164" t="s">
        <v>91</v>
      </c>
      <c r="B77" s="164" t="s">
        <v>335</v>
      </c>
      <c r="C77" s="164" t="s">
        <v>91</v>
      </c>
      <c r="D77" s="164" t="s">
        <v>335</v>
      </c>
      <c r="E77" s="164" t="s">
        <v>336</v>
      </c>
      <c r="F77" s="164" t="s">
        <v>318</v>
      </c>
      <c r="H77" s="164" t="s">
        <v>97</v>
      </c>
      <c r="I77" s="164" t="s">
        <v>97</v>
      </c>
      <c r="J77" s="164" t="s">
        <v>319</v>
      </c>
      <c r="K77">
        <f>INDEX('PP Values - Local Authorities'!G:G, MATCH($B77,'PP Values - Local Authorities'!$B:$B,0))</f>
        <v>10643000</v>
      </c>
      <c r="L77">
        <f>INDEX('PP Values - Local Authorities'!H:H, MATCH($B77,'PP Values - Local Authorities'!$B:$B,0))</f>
        <v>94233800</v>
      </c>
      <c r="M77">
        <f>INDEX('PP Values - Local Authorities'!I:I, MATCH($B77,'PP Values - Local Authorities'!$B:$B,0))</f>
        <v>0</v>
      </c>
      <c r="N77">
        <f>INDEX('PP Values - Local Authorities'!J:J, MATCH($B77,'PP Values - Local Authorities'!$B:$B,0))</f>
        <v>2959800</v>
      </c>
      <c r="O77">
        <f>INDEX('PP Values - Local Authorities'!K:K, MATCH($B77,'PP Values - Local Authorities'!$B:$B,0))</f>
        <v>0</v>
      </c>
      <c r="P77">
        <f>INDEX('PP Values - Local Authorities'!L:L, MATCH($B77,'PP Values - Local Authorities'!$B:$B,0))</f>
        <v>107836600</v>
      </c>
      <c r="Q77">
        <f>INDEX('PP Values - Local Authorities'!M:M, MATCH($B77,'PP Values - Local Authorities'!$B:$B,0))</f>
        <v>0</v>
      </c>
      <c r="R77">
        <f>INDEX('PP Values - Local Authorities'!N:N, MATCH($B77,'PP Values - Local Authorities'!$B:$B,0))</f>
        <v>0</v>
      </c>
      <c r="S77">
        <f>INDEX('PP Values - Local Authorities'!O:O, MATCH($B77,'PP Values - Local Authorities'!$B:$B,0))</f>
        <v>9306400</v>
      </c>
      <c r="T77">
        <f>INDEX('PP Values - Local Authorities'!P:P, MATCH($B77,'PP Values - Local Authorities'!$B:$B,0))</f>
        <v>83451800</v>
      </c>
      <c r="U77">
        <f>INDEX('PP Values - Local Authorities'!Q:Q, MATCH($B77,'PP Values - Local Authorities'!$B:$B,0))</f>
        <v>0</v>
      </c>
      <c r="V77">
        <f>INDEX('PP Values - Local Authorities'!R:R, MATCH($B77,'PP Values - Local Authorities'!$B:$B,0))</f>
        <v>2901650</v>
      </c>
      <c r="W77">
        <f>INDEX('PP Values - Local Authorities'!S:S, MATCH($B77,'PP Values - Local Authorities'!$B:$B,0))</f>
        <v>0</v>
      </c>
      <c r="X77">
        <f>INDEX('PP Values - Local Authorities'!T:T, MATCH($B77,'PP Values - Local Authorities'!$B:$B,0))</f>
        <v>95659850</v>
      </c>
      <c r="Y77">
        <f>INDEX('PP Values - Local Authorities'!U:U, MATCH($B77,'PP Values - Local Authorities'!$B:$B,0))</f>
        <v>0</v>
      </c>
      <c r="Z77">
        <f>INDEX('PP Values - Local Authorities'!V:V, MATCH($B77,'PP Values - Local Authorities'!$B:$B,0))</f>
        <v>0</v>
      </c>
      <c r="AA77">
        <f>INDEX('PP Values - Local Authorities'!W:W, MATCH($B77,'PP Values - Local Authorities'!$B:$B,0))</f>
        <v>7419800</v>
      </c>
      <c r="AB77">
        <f>INDEX('PP Values - Local Authorities'!X:X, MATCH($B77,'PP Values - Local Authorities'!$B:$B,0))</f>
        <v>79043200</v>
      </c>
      <c r="AC77">
        <f>INDEX('PP Values - Local Authorities'!Y:Y, MATCH($B77,'PP Values - Local Authorities'!$B:$B,0))</f>
        <v>0</v>
      </c>
      <c r="AD77">
        <f>INDEX('PP Values - Local Authorities'!Z:Z, MATCH($B77,'PP Values - Local Authorities'!$B:$B,0))</f>
        <v>3742200</v>
      </c>
      <c r="AE77">
        <f>INDEX('PP Values - Local Authorities'!AA:AA, MATCH($B77,'PP Values - Local Authorities'!$B:$B,0))</f>
        <v>0</v>
      </c>
      <c r="AF77">
        <f>INDEX('PP Values - Local Authorities'!AB:AB, MATCH($B77,'PP Values - Local Authorities'!$B:$B,0))</f>
        <v>90205200</v>
      </c>
      <c r="AG77">
        <f>INDEX('PP Values - Local Authorities'!AC:AC, MATCH($B77,'PP Values - Local Authorities'!$B:$B,0))</f>
        <v>0</v>
      </c>
      <c r="AH77">
        <f>INDEX('PP Values - Local Authorities'!AD:AD, MATCH($B77,'PP Values - Local Authorities'!$B:$B,0))</f>
        <v>0</v>
      </c>
      <c r="AI77">
        <f>INDEX('PP Values - Local Authorities'!AE:AE, MATCH($B77,'PP Values - Local Authorities'!$B:$B,0))</f>
        <v>6448600</v>
      </c>
      <c r="AJ77">
        <f>INDEX('PP Values - Local Authorities'!AF:AF, MATCH($B77,'PP Values - Local Authorities'!$B:$B,0))</f>
        <v>6341100</v>
      </c>
      <c r="AK77">
        <f>INDEX('PP Values - Local Authorities'!AG:AG, MATCH($B77,'PP Values - Local Authorities'!$B:$B,0))</f>
        <v>0</v>
      </c>
      <c r="AL77">
        <f>INDEX('PP Values - Local Authorities'!AH:AH, MATCH($B77,'PP Values - Local Authorities'!$B:$B,0))</f>
        <v>0</v>
      </c>
      <c r="AM77">
        <f>INDEX('PP Values - Local Authorities'!AI:AI, MATCH($B77,'PP Values - Local Authorities'!$B:$B,0))</f>
        <v>0</v>
      </c>
      <c r="AN77">
        <f>INDEX('PP Values - Local Authorities'!AJ:AJ, MATCH($B77,'PP Values - Local Authorities'!$B:$B,0))</f>
        <v>12789700</v>
      </c>
      <c r="AO77">
        <f>INDEX('PP Values - Local Authorities'!AK:AK, MATCH($B77,'PP Values - Local Authorities'!$B:$B,0))</f>
        <v>0</v>
      </c>
      <c r="AP77">
        <f>INDEX('PP Values - Local Authorities'!AL:AL, MATCH($B77,'PP Values - Local Authorities'!$B:$B,0))</f>
        <v>95046900</v>
      </c>
    </row>
  </sheetData>
  <sheetProtection algorithmName="SHA-512" hashValue="KBrb60MzkZBmKL6pTwzN8HJkypMPh3GYNH35G1ELgADwjTjvRdAC3KrAEkYVEbTCVMhzAyGnZL/qPoGb1vseaQ==" saltValue="R4BEccLXN+UDbe/cEvbB0w=="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Instructions</vt:lpstr>
      <vt:lpstr>PP Value Change Summary</vt:lpstr>
      <vt:lpstr>Balance Summary</vt:lpstr>
      <vt:lpstr>PP Values - Co|Twp|City|Vlg</vt:lpstr>
      <vt:lpstr>PP Values - SD|ISD|CC</vt:lpstr>
      <vt:lpstr>PP Values - Local Authorities</vt:lpstr>
      <vt:lpstr>Export</vt:lpstr>
      <vt:lpstr>'Balance Summary'!Print_Area</vt:lpstr>
      <vt:lpstr>'PP Values - Co|Twp|City|Vlg'!Print_Area</vt:lpstr>
      <vt:lpstr>'PP Values - Local Authorities'!Print_Area</vt:lpstr>
      <vt:lpstr>'PP Values - SD|ISD|CC'!Print_Area</vt:lpstr>
      <vt:lpstr>'Balance Summary'!Print_Titles</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Gooch, Liz</cp:lastModifiedBy>
  <cp:lastPrinted>2022-05-05T13:44:15Z</cp:lastPrinted>
  <dcterms:created xsi:type="dcterms:W3CDTF">2018-01-31T16:28:30Z</dcterms:created>
  <dcterms:modified xsi:type="dcterms:W3CDTF">2023-09-19T14:57:22Z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2021-04-06T19:45:35Z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