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_2024 Equalization\Studies\Final Analysis\"/>
    </mc:Choice>
  </mc:AlternateContent>
  <xr:revisionPtr revIDLastSave="0" documentId="13_ncr:1_{59D9EB4F-BBC8-4487-BCF4-9CD4BBA83961}" xr6:coauthVersionLast="47" xr6:coauthVersionMax="47" xr10:uidLastSave="{00000000-0000-0000-0000-000000000000}"/>
  <bookViews>
    <workbookView xWindow="28860" yWindow="1035" windowWidth="27015" windowHeight="14850" xr2:uid="{796ACC35-76C2-4027-84BD-FC864679EA30}"/>
  </bookViews>
  <sheets>
    <sheet name="2024 Final" sheetId="1" r:id="rId1"/>
    <sheet name="Comparison to Previous Year" sheetId="4" r:id="rId2"/>
    <sheet name="Rate Table" sheetId="2" r:id="rId3"/>
    <sheet name="2023 Final" sheetId="3" r:id="rId4"/>
  </sheets>
  <definedNames>
    <definedName name="_xlnm._FilterDatabase" localSheetId="0" hidden="1">'2024 Final'!$A$12:$S$85</definedName>
    <definedName name="_xlnm.Print_Area" localSheetId="1">'Comparison to Previous Year'!$A$2:$J$8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F7" i="4"/>
  <c r="F6" i="4"/>
  <c r="F5" i="4"/>
  <c r="F4" i="4"/>
  <c r="F3" i="4"/>
  <c r="E4" i="4"/>
  <c r="E5" i="4"/>
  <c r="E6" i="4"/>
  <c r="E7" i="4"/>
  <c r="E8" i="4"/>
  <c r="E3" i="4"/>
  <c r="I13" i="2" l="1"/>
  <c r="J13" i="2"/>
  <c r="I15" i="2"/>
  <c r="J15" i="2"/>
  <c r="K3" i="2"/>
  <c r="K19" i="2" s="1"/>
  <c r="J3" i="2"/>
  <c r="J4" i="2" s="1"/>
  <c r="I3" i="2"/>
  <c r="I4" i="2" s="1"/>
  <c r="H5" i="2"/>
  <c r="G3" i="2"/>
  <c r="G5" i="2" s="1"/>
  <c r="F3" i="2"/>
  <c r="F11" i="2" s="1"/>
  <c r="I11" i="2" l="1"/>
  <c r="I9" i="2"/>
  <c r="J19" i="2"/>
  <c r="J7" i="2"/>
  <c r="I19" i="2"/>
  <c r="I7" i="2"/>
  <c r="J17" i="2"/>
  <c r="J5" i="2"/>
  <c r="J11" i="2"/>
  <c r="J9" i="2"/>
  <c r="I17" i="2"/>
  <c r="I5" i="2"/>
  <c r="H19" i="2"/>
  <c r="H15" i="2"/>
  <c r="H11" i="2"/>
  <c r="H7" i="2"/>
  <c r="G19" i="2"/>
  <c r="G15" i="2"/>
  <c r="G9" i="2"/>
  <c r="F19" i="2"/>
  <c r="F17" i="2"/>
  <c r="F15" i="2"/>
  <c r="F13" i="2"/>
  <c r="F9" i="2"/>
  <c r="F7" i="2"/>
  <c r="F5" i="2"/>
  <c r="F4" i="2"/>
  <c r="J18" i="2"/>
  <c r="J16" i="2"/>
  <c r="J14" i="2"/>
  <c r="J12" i="2"/>
  <c r="J10" i="2"/>
  <c r="J8" i="2"/>
  <c r="J6" i="2"/>
  <c r="G4" i="2"/>
  <c r="I18" i="2"/>
  <c r="I16" i="2"/>
  <c r="I14" i="2"/>
  <c r="I12" i="2"/>
  <c r="I10" i="2"/>
  <c r="I8" i="2"/>
  <c r="I6" i="2"/>
  <c r="K4" i="2"/>
  <c r="H18" i="2"/>
  <c r="H16" i="2"/>
  <c r="H14" i="2"/>
  <c r="H12" i="2"/>
  <c r="H10" i="2"/>
  <c r="H8" i="2"/>
  <c r="H6" i="2"/>
  <c r="G18" i="2"/>
  <c r="G16" i="2"/>
  <c r="G14" i="2"/>
  <c r="G12" i="2"/>
  <c r="G10" i="2"/>
  <c r="G8" i="2"/>
  <c r="G6" i="2"/>
  <c r="F18" i="2"/>
  <c r="F16" i="2"/>
  <c r="F14" i="2"/>
  <c r="F12" i="2"/>
  <c r="F10" i="2"/>
  <c r="F8" i="2"/>
  <c r="F6" i="2"/>
  <c r="H4" i="2"/>
  <c r="K17" i="2"/>
  <c r="K15" i="2"/>
  <c r="K13" i="2"/>
  <c r="K11" i="2"/>
  <c r="K9" i="2"/>
  <c r="K7" i="2"/>
  <c r="K5" i="2"/>
  <c r="H17" i="2"/>
  <c r="H13" i="2"/>
  <c r="H9" i="2"/>
  <c r="G17" i="2"/>
  <c r="G13" i="2"/>
  <c r="G11" i="2"/>
  <c r="G7" i="2"/>
  <c r="K18" i="2"/>
  <c r="K16" i="2"/>
  <c r="K14" i="2"/>
  <c r="K12" i="2"/>
  <c r="K10" i="2"/>
  <c r="K8" i="2"/>
  <c r="K6" i="2"/>
  <c r="G82" i="1"/>
  <c r="L82" i="1"/>
  <c r="L71" i="1"/>
  <c r="G71" i="1"/>
  <c r="L60" i="1"/>
  <c r="G60" i="1"/>
  <c r="L48" i="1"/>
  <c r="G48" i="1"/>
  <c r="L33" i="1"/>
  <c r="G33" i="1"/>
  <c r="L17" i="1"/>
  <c r="G17" i="1"/>
  <c r="H79" i="3"/>
  <c r="G79" i="3"/>
  <c r="J80" i="3" s="1"/>
  <c r="D79" i="3"/>
  <c r="I78" i="3"/>
  <c r="J78" i="3" s="1"/>
  <c r="I77" i="3"/>
  <c r="J77" i="3" s="1"/>
  <c r="J76" i="3"/>
  <c r="J79" i="3" s="1"/>
  <c r="I76" i="3"/>
  <c r="I79" i="3" s="1"/>
  <c r="H68" i="3"/>
  <c r="G68" i="3"/>
  <c r="J69" i="3" s="1"/>
  <c r="I67" i="3"/>
  <c r="J67" i="3" s="1"/>
  <c r="I66" i="3"/>
  <c r="I68" i="3" s="1"/>
  <c r="J65" i="3"/>
  <c r="I65" i="3"/>
  <c r="I64" i="3"/>
  <c r="J64" i="3" s="1"/>
  <c r="H57" i="3"/>
  <c r="G57" i="3"/>
  <c r="I58" i="3" s="1"/>
  <c r="I56" i="3"/>
  <c r="J56" i="3" s="1"/>
  <c r="J55" i="3"/>
  <c r="I55" i="3"/>
  <c r="I54" i="3"/>
  <c r="J54" i="3" s="1"/>
  <c r="I53" i="3"/>
  <c r="J53" i="3" s="1"/>
  <c r="I52" i="3"/>
  <c r="J52" i="3" s="1"/>
  <c r="I51" i="3"/>
  <c r="J51" i="3" s="1"/>
  <c r="J57" i="3" s="1"/>
  <c r="I45" i="3"/>
  <c r="J45" i="3" s="1"/>
  <c r="J44" i="3"/>
  <c r="I44" i="3"/>
  <c r="H41" i="3"/>
  <c r="G41" i="3"/>
  <c r="J42" i="3" s="1"/>
  <c r="I40" i="3"/>
  <c r="J40" i="3" s="1"/>
  <c r="I39" i="3"/>
  <c r="J39" i="3" s="1"/>
  <c r="J38" i="3"/>
  <c r="I38" i="3"/>
  <c r="I37" i="3"/>
  <c r="J37" i="3" s="1"/>
  <c r="I36" i="3"/>
  <c r="J36" i="3" s="1"/>
  <c r="I35" i="3"/>
  <c r="J35" i="3" s="1"/>
  <c r="I34" i="3"/>
  <c r="J34" i="3" s="1"/>
  <c r="I33" i="3"/>
  <c r="I41" i="3" s="1"/>
  <c r="J27" i="3"/>
  <c r="H26" i="3"/>
  <c r="G26" i="3"/>
  <c r="I27" i="3" s="1"/>
  <c r="I25" i="3"/>
  <c r="J25" i="3" s="1"/>
  <c r="I24" i="3"/>
  <c r="J24" i="3" s="1"/>
  <c r="I23" i="3"/>
  <c r="J23" i="3" s="1"/>
  <c r="J22" i="3"/>
  <c r="I22" i="3"/>
  <c r="I21" i="3"/>
  <c r="J21" i="3" s="1"/>
  <c r="J26" i="3" s="1"/>
  <c r="H14" i="3"/>
  <c r="G14" i="3"/>
  <c r="J15" i="3" s="1"/>
  <c r="I13" i="3"/>
  <c r="I14" i="3" s="1"/>
  <c r="J12" i="3"/>
  <c r="I12" i="3"/>
  <c r="I11" i="3"/>
  <c r="J11" i="3" s="1"/>
  <c r="N83" i="1" l="1"/>
  <c r="O83" i="1" s="1"/>
  <c r="N72" i="1"/>
  <c r="O72" i="1" s="1"/>
  <c r="N61" i="1"/>
  <c r="O61" i="1" s="1"/>
  <c r="N18" i="1"/>
  <c r="O18" i="1" s="1"/>
  <c r="N49" i="1"/>
  <c r="O49" i="1" s="1"/>
  <c r="N34" i="1"/>
  <c r="O34" i="1" s="1"/>
  <c r="J68" i="3"/>
  <c r="J14" i="3"/>
  <c r="J33" i="3"/>
  <c r="J41" i="3" s="1"/>
  <c r="I15" i="3"/>
  <c r="J58" i="3"/>
  <c r="J13" i="3"/>
  <c r="I57" i="3"/>
  <c r="I42" i="3"/>
  <c r="I69" i="3"/>
  <c r="I26" i="3"/>
  <c r="I80" i="3"/>
  <c r="J66" i="3"/>
  <c r="N81" i="1" l="1"/>
  <c r="N80" i="1"/>
  <c r="O80" i="1" s="1"/>
  <c r="N79" i="1"/>
  <c r="N70" i="1"/>
  <c r="O70" i="1" s="1"/>
  <c r="N69" i="1"/>
  <c r="O69" i="1" s="1"/>
  <c r="N68" i="1"/>
  <c r="N59" i="1"/>
  <c r="O59" i="1" s="1"/>
  <c r="N58" i="1"/>
  <c r="O58" i="1" s="1"/>
  <c r="N57" i="1"/>
  <c r="O57" i="1" s="1"/>
  <c r="N56" i="1"/>
  <c r="N47" i="1"/>
  <c r="O47" i="1" s="1"/>
  <c r="N46" i="1"/>
  <c r="O46" i="1" s="1"/>
  <c r="N45" i="1"/>
  <c r="O45" i="1" s="1"/>
  <c r="N44" i="1"/>
  <c r="N43" i="1"/>
  <c r="O43" i="1" s="1"/>
  <c r="N42" i="1"/>
  <c r="O42" i="1" s="1"/>
  <c r="N41" i="1"/>
  <c r="N32" i="1"/>
  <c r="O32" i="1" s="1"/>
  <c r="N31" i="1"/>
  <c r="O31" i="1" s="1"/>
  <c r="N29" i="1"/>
  <c r="N30" i="1"/>
  <c r="O30" i="1" s="1"/>
  <c r="N27" i="1"/>
  <c r="O27" i="1" s="1"/>
  <c r="N26" i="1"/>
  <c r="N28" i="1"/>
  <c r="O28" i="1" s="1"/>
  <c r="N16" i="1"/>
  <c r="O16" i="1" s="1"/>
  <c r="N25" i="1"/>
  <c r="N15" i="1"/>
  <c r="O15" i="1" s="1"/>
  <c r="N14" i="1"/>
  <c r="O14" i="1" s="1"/>
  <c r="N13" i="1"/>
  <c r="N82" i="1" l="1"/>
  <c r="O82" i="1" s="1"/>
  <c r="N71" i="1"/>
  <c r="O71" i="1" s="1"/>
  <c r="N60" i="1"/>
  <c r="O60" i="1" s="1"/>
  <c r="N17" i="1"/>
  <c r="O17" i="1" s="1"/>
  <c r="N48" i="1"/>
  <c r="O48" i="1" s="1"/>
  <c r="N33" i="1"/>
  <c r="O33" i="1" s="1"/>
  <c r="O44" i="1"/>
  <c r="O29" i="1"/>
  <c r="O41" i="1"/>
  <c r="O26" i="1"/>
  <c r="O13" i="1"/>
  <c r="O79" i="1"/>
  <c r="O25" i="1"/>
  <c r="O68" i="1"/>
  <c r="O81" i="1"/>
  <c r="O56" i="1"/>
</calcChain>
</file>

<file path=xl/sharedStrings.xml><?xml version="1.0" encoding="utf-8"?>
<sst xmlns="http://schemas.openxmlformats.org/spreadsheetml/2006/main" count="761" uniqueCount="343">
  <si>
    <t>Total Acres</t>
  </si>
  <si>
    <t>Net Acres</t>
  </si>
  <si>
    <t>ROW</t>
  </si>
  <si>
    <t>Dollars         Per Net Acre</t>
  </si>
  <si>
    <t>Dollars      Per SqFt</t>
  </si>
  <si>
    <t>Traffic/Location</t>
  </si>
  <si>
    <t>10-12-5-21-1008-003</t>
  </si>
  <si>
    <t>TERMINAL DR</t>
  </si>
  <si>
    <t>WD</t>
  </si>
  <si>
    <t>03-ARM'S LENGTH</t>
  </si>
  <si>
    <t>Yes</t>
  </si>
  <si>
    <t>Low Traffic/ACCESS-CHALLENGED/near I-75</t>
  </si>
  <si>
    <t>AHRENS, LARRY</t>
  </si>
  <si>
    <t>FINAL APPROACH LANDINGS LLC</t>
  </si>
  <si>
    <t>92-10-4-42-8000-200</t>
  </si>
  <si>
    <t>1902 CUMBERLAND ST</t>
  </si>
  <si>
    <t>22-OUTLIER</t>
  </si>
  <si>
    <t>No</t>
  </si>
  <si>
    <t>Low Traffic/City/near 46 &amp; I-75</t>
  </si>
  <si>
    <t>PASCARELLA, DAVID ANTHONY</t>
  </si>
  <si>
    <t>HERNANDEZ, REY &amp; BALLESTEROS, DALIA</t>
  </si>
  <si>
    <t>10-12-5-21-1008-004</t>
  </si>
  <si>
    <t>AHRENS, LARRY A</t>
  </si>
  <si>
    <t>29-13-3-15-4002-007</t>
  </si>
  <si>
    <t>GARFIELD RD</t>
  </si>
  <si>
    <t>Low Traffic/DEVELOPINGg Area/Garfield Rd &amp; W Freeland Rd/AG CLASS</t>
  </si>
  <si>
    <t>BURK, JOHN P</t>
  </si>
  <si>
    <t>EAST MIDLAND PARTNERS LLC</t>
  </si>
  <si>
    <t>11-12-4-05-0602-001</t>
  </si>
  <si>
    <t>BALSAM ST</t>
  </si>
  <si>
    <t>MLC</t>
  </si>
  <si>
    <t>Low Traffic/QUIET/Carrollton</t>
  </si>
  <si>
    <t>SATKOWIAK, R B &amp; L E</t>
  </si>
  <si>
    <t>SATKOWIAK HOLDINGS LLC</t>
  </si>
  <si>
    <t>23-12-4-05-2014-001</t>
  </si>
  <si>
    <t>TITTABAWASSEE RD</t>
  </si>
  <si>
    <t>19-MULTI PARCEL ARM'S LENGTH</t>
  </si>
  <si>
    <t>23-12-4-05-2014-000</t>
  </si>
  <si>
    <t>Low Traffic/Outskirts of Saginaw Twp/POSSIBLE Development</t>
  </si>
  <si>
    <t>WOLOHAN REALTY LLC</t>
  </si>
  <si>
    <t>MEEK PHYLLIS J</t>
  </si>
  <si>
    <t>18-13-4-27-1001-003</t>
  </si>
  <si>
    <t>PIERCE RD</t>
  </si>
  <si>
    <t>18-13-4-27-1006-000</t>
  </si>
  <si>
    <t>Medium Traffic/Developing Area/M-84/STORAGE FACILITY(was AG CLASS)</t>
  </si>
  <si>
    <t>KAPUR, SUBHASH TRUST</t>
  </si>
  <si>
    <t>KEMERER, DUANE V JR</t>
  </si>
  <si>
    <t>23-12-4-19-4029-000</t>
  </si>
  <si>
    <t>MIDLAND RD</t>
  </si>
  <si>
    <t xml:space="preserve">Medium Traffic/Rural/M-47/ Dow CONSERVATION ESMT/restrictions </t>
  </si>
  <si>
    <t>HAUFFE KURT P</t>
  </si>
  <si>
    <t>VALENTINE KATHERINE A</t>
  </si>
  <si>
    <t>90-80-0-91-7A01-100</t>
  </si>
  <si>
    <t>2211 RUST AVE</t>
  </si>
  <si>
    <t>Low Traffic/Suburban/Corner of Rust &amp; Sheridan Ave</t>
  </si>
  <si>
    <t>CRAMER, JAIME</t>
  </si>
  <si>
    <t>KIRK STREET LLC</t>
  </si>
  <si>
    <t>1100 LOCKWOOD ST</t>
  </si>
  <si>
    <t>13-09-3-16-0630-000, 13-09-3-16-0631-000, 13-09-3-16-0632-000, 13-09-3-16-0633-700, 13-09-3-16-0633-800, 13-09-3-16-0634-000, 13-09-3-16-0636-000</t>
  </si>
  <si>
    <t>102/101</t>
  </si>
  <si>
    <t>Low Traffic/Suburban/LOW VISIBILITY</t>
  </si>
  <si>
    <t>23-12-4-11-1314-002</t>
  </si>
  <si>
    <t>FASHION SQUARE BLVD</t>
  </si>
  <si>
    <t>Low Traffic/Suburban-btw McCarty-Shattuck</t>
  </si>
  <si>
    <t>TATT HOLDINGS LLC</t>
  </si>
  <si>
    <t>91-30-2-98-1000-000</t>
  </si>
  <si>
    <t>110 DAVENPORT AVE</t>
  </si>
  <si>
    <t>CD</t>
  </si>
  <si>
    <t>91-30-2-98-2000-000</t>
  </si>
  <si>
    <t>Medium Traffic/Visable from I-675/Davenport/LAND-LOCKED ?/BILL BOARDS</t>
  </si>
  <si>
    <t>SARGENT EST, F ROLAND &amp; MARIANNE</t>
  </si>
  <si>
    <t>110 DAVENPORT LLC</t>
  </si>
  <si>
    <t>29-13-3-17-1002-000</t>
  </si>
  <si>
    <t>8515 MIDLAND RD</t>
  </si>
  <si>
    <t>Medium Traffic/DEVELOPING Area/M-47</t>
  </si>
  <si>
    <t>CSONGRADI, JULIE A</t>
  </si>
  <si>
    <t>COBBLESTONE COMM CONST LLC</t>
  </si>
  <si>
    <t>28-12-3-26-2006-004</t>
  </si>
  <si>
    <t>370 KENNELY RD</t>
  </si>
  <si>
    <t>Medium Traffic/Suburban/Thomas off Gratiot Rd</t>
  </si>
  <si>
    <t>TREW, JAMES W TRUST</t>
  </si>
  <si>
    <t>MILLER, JUSTIN</t>
  </si>
  <si>
    <t>09-11-5-22-1001-001</t>
  </si>
  <si>
    <t>DIXIE HWY</t>
  </si>
  <si>
    <t>Medium Traffic/Dixie Hwy &amp; I-75/Developing Area/NEW CHURCH? (AG CLASS)</t>
  </si>
  <si>
    <t>SCHLUCKEBIER -  SCHLUCKEBIER</t>
  </si>
  <si>
    <t>FIRST BAPTIST CHURCH BRIDGEPORT</t>
  </si>
  <si>
    <t>09-11-5-22-1002-006</t>
  </si>
  <si>
    <t>6605 DIXIE HWY</t>
  </si>
  <si>
    <t>Medium Traffic/Suburban/E of 75/BIGBEE COFFEE</t>
  </si>
  <si>
    <t>SCHLUCKEBIER, MARK &amp; CHERYL A ETAL</t>
  </si>
  <si>
    <t>SEELMAN PROPERTIES LLC</t>
  </si>
  <si>
    <t>03-11-6-35-2108-001</t>
  </si>
  <si>
    <t>380 LIST ST</t>
  </si>
  <si>
    <t>Low Traffic/ Outskirts of Frankenmuth/INDUSTRIAL PARK</t>
  </si>
  <si>
    <t>JEROME, JERRY ENTERPRISES</t>
  </si>
  <si>
    <t>BANES, E R TRUST-BANES, M A TRUST</t>
  </si>
  <si>
    <t>10-12-5-32-3103-000</t>
  </si>
  <si>
    <t>3647 DIXIE HWY</t>
  </si>
  <si>
    <t>Medium Traffic/Suburban/Dixie Highway</t>
  </si>
  <si>
    <t>MARATHON PETROLEUM COMPANY LP</t>
  </si>
  <si>
    <t>BUTTERFIELD, KENNEDY</t>
  </si>
  <si>
    <t>Medium Traffic/Suburban</t>
  </si>
  <si>
    <t>29-13-3-16-2003-009</t>
  </si>
  <si>
    <t>8440 RIVERS BEND DR</t>
  </si>
  <si>
    <t>SCHAUMAN DEVELOPMENT LLC</t>
  </si>
  <si>
    <t>WILLOWS BEND LLC</t>
  </si>
  <si>
    <t>03-11-6-35-2404-000</t>
  </si>
  <si>
    <t>HEINLEIN STRASSE</t>
  </si>
  <si>
    <t>03-11-6-35-2405-000</t>
  </si>
  <si>
    <t>Low Traffic/ Outskirts of Frankenmuth/Commercial/BRONNERS AREA</t>
  </si>
  <si>
    <t>ASAP LEASING LLC</t>
  </si>
  <si>
    <t>BANES, CRAIG - KEINATH, CYNTHIA</t>
  </si>
  <si>
    <t>23-12-4-02-2004-048</t>
  </si>
  <si>
    <t>S MCLEOD DR</t>
  </si>
  <si>
    <t>Medium Traffic/Fashion Square &amp; Schust Rd/MEDICAL AREA</t>
  </si>
  <si>
    <t>BARTNIK REALTY LLC</t>
  </si>
  <si>
    <t>ONCOLOGY/HEMATOLOGY ASSOC OF SAG</t>
  </si>
  <si>
    <t>18-13-4-35-2015-000</t>
  </si>
  <si>
    <t>5680 BAY RD</t>
  </si>
  <si>
    <t>Medium-High Traffic/Developing/adjacent to SAMS CLUB &amp; WALMART/Bay Rd (M-84)</t>
  </si>
  <si>
    <t>BOND, DARRYL J</t>
  </si>
  <si>
    <t>WILLIAMS, DARIN</t>
  </si>
  <si>
    <t>23-12-4-18-3005-000</t>
  </si>
  <si>
    <t>6540 STATE ST</t>
  </si>
  <si>
    <t>Medium-High Traffic INTERSECTION/M-47 &amp; M-58 (State St)/WAS PATTY FLEMINGS</t>
  </si>
  <si>
    <t>PATTY FLEMINGS IRISH PUB LLC</t>
  </si>
  <si>
    <t>BEAUDIN CONSTRUCTION LLC</t>
  </si>
  <si>
    <t>29-13-3-35-3001-010</t>
  </si>
  <si>
    <t>5120 MIDLAND RD</t>
  </si>
  <si>
    <t>Medium-High Traffic/Freeland-Near Corner/MEDICAL</t>
  </si>
  <si>
    <t>RAPANOS, M TRUST- RAPANOS, D G</t>
  </si>
  <si>
    <t>H2 MEDICAL PROPERTIES LLC</t>
  </si>
  <si>
    <t>29-13-3-16-2003-002</t>
  </si>
  <si>
    <t>8282 RIVERS BEND DR</t>
  </si>
  <si>
    <t>THREE FOOTPRINTS ON THE HEART LLC</t>
  </si>
  <si>
    <t>23-12-4-11-2033-005</t>
  </si>
  <si>
    <t>3834 BAY RD</t>
  </si>
  <si>
    <t>STAR SAGINAW LLC</t>
  </si>
  <si>
    <t>ABYSAGINAW INC</t>
  </si>
  <si>
    <t>23-12-4-17-3005-000</t>
  </si>
  <si>
    <t>WIENEKE RD</t>
  </si>
  <si>
    <t>Medium-High Traffic/Suburban/Wieneke-State/BEHIND 7-11</t>
  </si>
  <si>
    <t>TREIB INC</t>
  </si>
  <si>
    <t>F &amp; A FRANCHISE INVESTMENT PARTNERS</t>
  </si>
  <si>
    <t>10-12-5-28-1005-000</t>
  </si>
  <si>
    <t>3743 HOLLAND RD</t>
  </si>
  <si>
    <t>High Traffic/I-75 and M-46 Interchange/Previous Gas Station Now BIGBEE</t>
  </si>
  <si>
    <t>KASMIKHA, LINOS</t>
  </si>
  <si>
    <t>GJD PROPERTIES LLC</t>
  </si>
  <si>
    <t>05-10-6-28-2039-000</t>
  </si>
  <si>
    <t>BIRCH RUN RD</t>
  </si>
  <si>
    <t>Medium-High Traffic/HIGH VISIBILITY CORNER/Owner has ties to Marijuana facilities</t>
  </si>
  <si>
    <t>FORWARD CORPORATION</t>
  </si>
  <si>
    <t>8542 SHAVER RD LLC</t>
  </si>
  <si>
    <t>BRETTRAGER, D R &amp; P A TRUST</t>
  </si>
  <si>
    <t>MEYER, JUSTIN</t>
  </si>
  <si>
    <t>Medium Traffic/Suburban/Thomas off Gratiot Rd/near CONDOS</t>
  </si>
  <si>
    <t>Medium Traffic/DEVELOPING Area/ESMT OFF MIDLAND RD</t>
  </si>
  <si>
    <t>Medium-High Traffic/Freeland/FRONTAGE ON MIDLAND RD</t>
  </si>
  <si>
    <t>Medium-High Traffic/BAY RD/near McCarty/POPEYES/SOUTH OF MCCARTY</t>
  </si>
  <si>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</si>
  <si>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</si>
  <si>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</si>
  <si>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</si>
  <si>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</si>
  <si>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</si>
  <si>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</si>
  <si>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Confidential</t>
  </si>
  <si>
    <t>Document</t>
  </si>
  <si>
    <t>Other Parcels in Sale</t>
  </si>
  <si>
    <t>Property Class</t>
  </si>
  <si>
    <t>Grantor</t>
  </si>
  <si>
    <t>Grantee</t>
  </si>
  <si>
    <t>SAGINAW COUNTY 2024 Commercial &amp; Industrial Vacant Land Sales Analysis</t>
  </si>
  <si>
    <t xml:space="preserve">Due to a lack of Industrial Vacant Sales, Saginaw County will combine Commercial and Industrial sales to analyze Vacant Land </t>
  </si>
  <si>
    <t>Please view Saginaw County parcels via the following link:</t>
  </si>
  <si>
    <t>Sale Period:  4/01/2022 - 3/31/2024</t>
  </si>
  <si>
    <t>DEPRESSED; All units except City of Frankenmuth</t>
  </si>
  <si>
    <t>Description: Commercial or industrial land in low traffic and depressed business areas of Saginaw County</t>
  </si>
  <si>
    <t>2022 LDR:   $0.35 PER SQFT</t>
  </si>
  <si>
    <t>2021:   $0.26 PER SQFT</t>
  </si>
  <si>
    <t>2023 23CI1: $7700 per AC or $0.18 / SQFT</t>
  </si>
  <si>
    <t>Average:</t>
  </si>
  <si>
    <t>Aggregate:</t>
  </si>
  <si>
    <t>SAGINAW COUNTY 2023 Commercial &amp; Industrial Vacant Land Sales Analysis</t>
  </si>
  <si>
    <t>Note:  Land owned by Consumers Energy as industrial property is generally priced using AG1 Agricultural land rates</t>
  </si>
  <si>
    <t>https://saginawcounty.maps.arcgis.com/home/webmap/viewer.html?webmap=96ce8d5012e945a789384c48aa7d911c</t>
  </si>
  <si>
    <t>23CI1: $7700 per AC</t>
  </si>
  <si>
    <t>Net Acres of Sale ROW Removed</t>
  </si>
  <si>
    <t>Dollars         Per Acre</t>
  </si>
  <si>
    <t>Liber/Page</t>
  </si>
  <si>
    <t>Class</t>
  </si>
  <si>
    <t>1902 CUMBERLAND</t>
  </si>
  <si>
    <t>302</t>
  </si>
  <si>
    <t>29-13-3-23-2002-010</t>
  </si>
  <si>
    <t>8787 W FREELAND</t>
  </si>
  <si>
    <t>32-SPLIT VACANT</t>
  </si>
  <si>
    <t>201</t>
  </si>
  <si>
    <t>Low to Medium Traffic/Rural/Freeland-MBSAirport</t>
  </si>
  <si>
    <t>BALSAM</t>
  </si>
  <si>
    <t>202</t>
  </si>
  <si>
    <t>Low Traffic/Quiet/Carrollton</t>
  </si>
  <si>
    <t>Aggregate</t>
  </si>
  <si>
    <t>LOW DENSITY/RURAL; All Units except City of Frankenmuth</t>
  </si>
  <si>
    <t>Description: Commercial or industrial land in low traffic or rural areas of Saginaw County</t>
  </si>
  <si>
    <t>23CI2: $15,900 per AC</t>
  </si>
  <si>
    <t>29-13-3-27-3001-007</t>
  </si>
  <si>
    <t>Med  Traffic/Midland Rd</t>
  </si>
  <si>
    <t>02-13-5-31-1001-000</t>
  </si>
  <si>
    <t>N WESTERVELT</t>
  </si>
  <si>
    <t>Low  Traffic/Zilwaukee E of 75</t>
  </si>
  <si>
    <t>05-10-6-20-2090-000</t>
  </si>
  <si>
    <t>9075 BIRCH RUN RD</t>
  </si>
  <si>
    <t>01/085/2022</t>
  </si>
  <si>
    <t>Low Traffic/Visible from I-75</t>
  </si>
  <si>
    <t>TITTABAWASSEE</t>
  </si>
  <si>
    <t>102</t>
  </si>
  <si>
    <t>Low Traffic/Outskirts of Saginaw Twp/Possible Development</t>
  </si>
  <si>
    <t>25-11-4-14-4001-005</t>
  </si>
  <si>
    <t>4930 EAST</t>
  </si>
  <si>
    <t>MEDIUM DENSITY/OUTSKIRTS; All Units</t>
  </si>
  <si>
    <t>Description: Commercial or industrial land in medium traffic, stagnant business areas of Saginaw County</t>
  </si>
  <si>
    <t>23CI3: $30,200 per AC</t>
  </si>
  <si>
    <t>2022 MD:   $1.74 PER SQFT</t>
  </si>
  <si>
    <t>2021:   $1.50 PER SQFT</t>
  </si>
  <si>
    <t>FASHION SQUARE</t>
  </si>
  <si>
    <t>Medium Traffic/Suburban-btw McCarty-Shattuck</t>
  </si>
  <si>
    <t>14-11-6-23-2008-002</t>
  </si>
  <si>
    <t>S GERA</t>
  </si>
  <si>
    <t>14-11-6-23-2008-003</t>
  </si>
  <si>
    <t>Medium Traffic/Suburban/near Bavarian Mall</t>
  </si>
  <si>
    <t>23-12-4-11-1310-000</t>
  </si>
  <si>
    <t>ENTERPRISE</t>
  </si>
  <si>
    <t>370 KENNELY</t>
  </si>
  <si>
    <t>402</t>
  </si>
  <si>
    <t>91-30-2-05-7000-100</t>
  </si>
  <si>
    <t>1331 WEISS</t>
  </si>
  <si>
    <t>OTH</t>
  </si>
  <si>
    <t>Medium Traffic/City</t>
  </si>
  <si>
    <t>13-09-3-07-3004-001</t>
  </si>
  <si>
    <t>12958 BRADY</t>
  </si>
  <si>
    <t>Medium Traffic/Semi-Rural/Ches Township</t>
  </si>
  <si>
    <t>23-12-4-11-2004-003</t>
  </si>
  <si>
    <t>05-10-6-22-4005-000</t>
  </si>
  <si>
    <t>BIRCH RUN</t>
  </si>
  <si>
    <t>05-10-6-22-4005-003</t>
  </si>
  <si>
    <t>Medium-High Traffic/Suburban/Corner</t>
  </si>
  <si>
    <t>Outlier</t>
  </si>
  <si>
    <t>18-13-4-34-1009-000</t>
  </si>
  <si>
    <t>3101 KOCHVILLE</t>
  </si>
  <si>
    <t>Medium Traffic/Outskirts near SVSU &amp; Bay Rd (NOW CLASSED RESIDENTIAL)</t>
  </si>
  <si>
    <t>23-12-4-10-4012-001</t>
  </si>
  <si>
    <t>SHATTUCK</t>
  </si>
  <si>
    <t>Med-High Traffic/Urban-Bay/Shattuck</t>
  </si>
  <si>
    <t>MEDIUM DENSITY/DEVELOPING; All Units</t>
  </si>
  <si>
    <t>Description: Commercial or industrial land in medium traffic, developing business areas of Saginaw County</t>
  </si>
  <si>
    <t>23CI4: $90,100 per AC</t>
  </si>
  <si>
    <t>6605 DIXIE</t>
  </si>
  <si>
    <t>Medium-High Traffic/Suburban/E of 75/BIGBEE COFFEE</t>
  </si>
  <si>
    <t>03-11-6-23-2003-008</t>
  </si>
  <si>
    <t>CREDIT UNION</t>
  </si>
  <si>
    <t>207</t>
  </si>
  <si>
    <t>Medium Traffic/Frankenmuth/off Gera</t>
  </si>
  <si>
    <t>03-11-6-35-2409-000</t>
  </si>
  <si>
    <t>Medium Traffic/Frankenmuth/off Weiss St</t>
  </si>
  <si>
    <t>03-11-6-22-1444-036</t>
  </si>
  <si>
    <t>285 KLEINER</t>
  </si>
  <si>
    <t>23-12-4-02-2004-051</t>
  </si>
  <si>
    <t>S MCLEOD</t>
  </si>
  <si>
    <t>Medium-High/Suburban-btw Bay/Shust</t>
  </si>
  <si>
    <t>05-10-6-28-2008-006</t>
  </si>
  <si>
    <t>9315 TIFFANY</t>
  </si>
  <si>
    <t>Medium Traffic/Suburban/E Birch Run &amp; Dixie</t>
  </si>
  <si>
    <t>HIGH DENSITY; 03,05,06,09,10,13,18,22,23,24,28,29,90</t>
  </si>
  <si>
    <t>Description: Commercial or industrial land in high traffic business areas of Saginaw County</t>
  </si>
  <si>
    <t>23CI5: $157,200 per AC</t>
  </si>
  <si>
    <t>2022 HD:   $3.03 PER SQFT</t>
  </si>
  <si>
    <t>2021:   $3.30 PER SQFT</t>
  </si>
  <si>
    <t>051-500-304-0100-02    (Tuscola Co)</t>
  </si>
  <si>
    <t>936 W HURON, VASSAR</t>
  </si>
  <si>
    <t>1489/1124</t>
  </si>
  <si>
    <t>5120 MIDLAND</t>
  </si>
  <si>
    <t>Medium-High Traffic/Freeland-Near Corner</t>
  </si>
  <si>
    <t>WIENEKE</t>
  </si>
  <si>
    <t>Medium-High Traffic/Suburban/Wieneke-State/Near Corner</t>
  </si>
  <si>
    <t>03-11-6-22-4423-000*</t>
  </si>
  <si>
    <t>CHURCHGROVE</t>
  </si>
  <si>
    <t>Medium-High Traffic/Frankenmuth/W Genesee St</t>
  </si>
  <si>
    <t>* Adj. Sale $ reflects $13,934 of land improvements removed</t>
  </si>
  <si>
    <t>PRIME; 03,05,18,22,23,28,29,90</t>
  </si>
  <si>
    <t>Description: Commercial or industrial land in high traffic, prime business areas of Saginaw County</t>
  </si>
  <si>
    <t>23CI6: $402,500 per AC</t>
  </si>
  <si>
    <t>2022 HDP: $8.21 PER SQFT</t>
  </si>
  <si>
    <t>2021:   $8.36 PER SQFT</t>
  </si>
  <si>
    <t>05-15-501-079       (Genesee Co)</t>
  </si>
  <si>
    <t>S STATE RD, DAVISON</t>
  </si>
  <si>
    <r>
      <t> </t>
    </r>
    <r>
      <rPr>
        <sz val="10"/>
        <color rgb="FF333333"/>
        <rFont val="Roboto"/>
      </rPr>
      <t>202108130067432</t>
    </r>
  </si>
  <si>
    <t>56-16-526-054          (Genesee Co)</t>
  </si>
  <si>
    <t>209 REID RD, GRAND BLANC</t>
  </si>
  <si>
    <t>Medium-High Traffic/Corner/E Birch Run-Dixie</t>
  </si>
  <si>
    <t>Totals:</t>
  </si>
  <si>
    <t>Industrial property is often located in Depressed or Low Traffic areas and is generally priced according to these categories, however, exceptions may exist.</t>
  </si>
  <si>
    <t>13-09-3-16-0635-000 (improved)</t>
  </si>
  <si>
    <r>
      <t xml:space="preserve">Note:  Land owned by Consumers Energy for easement purposes and classed Industrial will be priced using </t>
    </r>
    <r>
      <rPr>
        <sz val="11"/>
        <color rgb="FFFF0000"/>
        <rFont val="Aptos Narrow"/>
        <family val="2"/>
        <scheme val="minor"/>
      </rPr>
      <t>BELOW AVERAGE AG</t>
    </r>
    <r>
      <rPr>
        <sz val="11"/>
        <color theme="1"/>
        <rFont val="Aptos Narrow"/>
        <family val="2"/>
        <scheme val="minor"/>
      </rPr>
      <t xml:space="preserve"> land rates</t>
    </r>
  </si>
  <si>
    <t>24CI1: $6400 per AC  ($0.15 per SQFT)</t>
  </si>
  <si>
    <t>24CI3: $56,500 per AC  ($1.30 per SQFT)</t>
  </si>
  <si>
    <t>23CI4: $120,300 per AC ($2.76 per SQFT)</t>
  </si>
  <si>
    <t>23CI3: $90,100 per AC OR $2.09 / SQFT</t>
  </si>
  <si>
    <t>23CI3: $30,200 per AC OR $0.69 / SQFT</t>
  </si>
  <si>
    <t>23CI2: $15,900 per AC OR $0.37 / SQFT</t>
  </si>
  <si>
    <t>24CI2: $16,600 per AC  ($0.38 per SQFT)</t>
  </si>
  <si>
    <t>23CI5: $157,200 per AC OR $3.61 / SQFT</t>
  </si>
  <si>
    <t>23CI6: $402,500 per AC OR $9.24 / SQFT</t>
  </si>
  <si>
    <t>All except one sale was vacant; the one improved sale has the improvement value removed in the Adjusted Sale Price.</t>
  </si>
  <si>
    <t>Description: Commercial or industrial land in medium traffic, outskirts of business areas of Saginaw County</t>
  </si>
  <si>
    <t>Rate Table amounts for BS&amp;A Land Setup</t>
  </si>
  <si>
    <t>24CI5: $175,400 per AC ($4.03 per SQFT)</t>
  </si>
  <si>
    <t>24CI6: $479,000 per AC ($11.00 per SQFT)</t>
  </si>
  <si>
    <t>24CI4: $120,300 per AC ($2.76 per SQFT)</t>
  </si>
  <si>
    <t>24CI1</t>
  </si>
  <si>
    <t>24CI2</t>
  </si>
  <si>
    <t>24CI3</t>
  </si>
  <si>
    <t>24CI4</t>
  </si>
  <si>
    <t>24CI5</t>
  </si>
  <si>
    <t>24CI6</t>
  </si>
  <si>
    <t>To view the sales in this analysis, please click on the following link:</t>
  </si>
  <si>
    <t>https://saginawcounty.maps.arcgis.com/home/webmap/viewer.html?webmap=9c1ea4d49a644d13bf8dd402855a54ae</t>
  </si>
  <si>
    <t>23CI1</t>
  </si>
  <si>
    <t>23CI2</t>
  </si>
  <si>
    <t>23CI3</t>
  </si>
  <si>
    <t>23CI4</t>
  </si>
  <si>
    <t>23CI5</t>
  </si>
  <si>
    <t>23CI6</t>
  </si>
  <si>
    <t>YEAR</t>
  </si>
  <si>
    <t>RATE</t>
  </si>
  <si>
    <t>PER AC</t>
  </si>
  <si>
    <t>PER SQFT</t>
  </si>
  <si>
    <t>% CHG PER SQFT</t>
  </si>
  <si>
    <t>% CHG PER AC</t>
  </si>
  <si>
    <t>MEDIUM DENSITY/OUTSKIRTS; All Units - dependent on location</t>
  </si>
  <si>
    <t>MEDIUM DENSITY/DEVELOPING; All Units - dependent on location</t>
  </si>
  <si>
    <t>24CI3: $58,000 per AC  ($1.33 per SQFT)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</si>
</sst>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mm/dd/yy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26"/>
      <color rgb="FFFF0000"/>
      <name val="Amasis MT Pro Black"/>
      <family val="1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0" tint="-0.249977111117893"/>
      <name val="Aptos Narrow"/>
      <family val="2"/>
      <scheme val="minor"/>
    </font>
    <font>
      <b/>
      <sz val="11"/>
      <color theme="0" tint="-0.34998626667073579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333333"/>
      <name val="Roboto"/>
    </font>
    <font>
      <sz val="11"/>
      <color rgb="FF0070C0"/>
      <name val="Aptos Narrow"/>
      <family val="2"/>
      <scheme val="minor"/>
    </font>
    <font>
      <sz val="11"/>
      <color theme="2"/>
      <name val="Aptos Narrow"/>
      <family val="2"/>
      <scheme val="minor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01">
    <xf numFmtId="0" fontId="0" fillId="0" borderId="0" xfId="0"/>
    <xf numFmtId="0" fontId="4" fillId="0" borderId="0" xfId="0" applyFont="1"/>
    <xf numFmtId="0" fontId="2" fillId="0" borderId="0" xfId="0" applyFont="1"/>
    <xf numFmtId="164" fontId="4" fillId="0" borderId="0" xfId="1" applyNumberFormat="1" applyFont="1" applyFill="1"/>
    <xf numFmtId="1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165" fontId="4" fillId="0" borderId="0" xfId="1" applyNumberFormat="1" applyFont="1" applyFill="1" applyBorder="1"/>
    <xf numFmtId="165" fontId="4" fillId="0" borderId="0" xfId="1" applyNumberFormat="1" applyFont="1" applyFill="1"/>
    <xf numFmtId="164" fontId="4" fillId="0" borderId="0" xfId="1" applyNumberFormat="1" applyFont="1" applyFill="1" applyBorder="1"/>
    <xf numFmtId="0" fontId="4" fillId="0" borderId="0" xfId="0" applyFont="1" applyAlignment="1">
      <alignment horizontal="right"/>
    </xf>
    <xf numFmtId="164" fontId="3" fillId="0" borderId="0" xfId="1" applyNumberFormat="1" applyFont="1" applyFill="1" applyBorder="1"/>
    <xf numFmtId="164" fontId="3" fillId="0" borderId="0" xfId="1" applyNumberFormat="1" applyFont="1" applyFill="1"/>
    <xf numFmtId="0" fontId="7" fillId="2" borderId="0" xfId="0" applyFont="1" applyFill="1" applyAlignment="1">
      <alignment horizontal="center" wrapText="1"/>
    </xf>
    <xf numFmtId="14" fontId="7" fillId="2" borderId="0" xfId="0" applyNumberFormat="1" applyFont="1" applyFill="1" applyAlignment="1">
      <alignment horizontal="center" wrapText="1"/>
    </xf>
    <xf numFmtId="165" fontId="7" fillId="2" borderId="0" xfId="0" applyNumberFormat="1" applyFont="1" applyFill="1" applyAlignment="1">
      <alignment horizontal="center" wrapText="1"/>
    </xf>
    <xf numFmtId="0" fontId="8" fillId="0" borderId="0" xfId="0" applyFont="1"/>
    <xf numFmtId="167" fontId="0" fillId="0" borderId="0" xfId="0" applyNumberFormat="1"/>
    <xf numFmtId="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0" fontId="0" fillId="0" borderId="0" xfId="0" applyNumberFormat="1"/>
    <xf numFmtId="0" fontId="9" fillId="0" borderId="0" xfId="0" applyFont="1"/>
    <xf numFmtId="0" fontId="11" fillId="0" borderId="0" xfId="0" applyFont="1" applyAlignment="1">
      <alignment vertical="center"/>
    </xf>
    <xf numFmtId="167" fontId="11" fillId="0" borderId="0" xfId="0" applyNumberFormat="1" applyFont="1" applyAlignment="1">
      <alignment vertical="center"/>
    </xf>
    <xf numFmtId="6" fontId="11" fillId="0" borderId="0" xfId="0" applyNumberFormat="1" applyFont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40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6" fontId="12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2" applyAlignment="1">
      <alignment vertical="center"/>
    </xf>
    <xf numFmtId="166" fontId="8" fillId="4" borderId="0" xfId="1" applyNumberFormat="1" applyFont="1" applyFill="1" applyAlignment="1">
      <alignment horizontal="left"/>
    </xf>
    <xf numFmtId="167" fontId="14" fillId="4" borderId="0" xfId="0" applyNumberFormat="1" applyFont="1" applyFill="1"/>
    <xf numFmtId="6" fontId="14" fillId="4" borderId="0" xfId="0" applyNumberFormat="1" applyFont="1" applyFill="1"/>
    <xf numFmtId="0" fontId="14" fillId="4" borderId="0" xfId="0" applyFont="1" applyFill="1" applyAlignment="1">
      <alignment horizontal="center"/>
    </xf>
    <xf numFmtId="0" fontId="14" fillId="4" borderId="0" xfId="0" applyFont="1" applyFill="1" applyAlignment="1">
      <alignment horizontal="left"/>
    </xf>
    <xf numFmtId="40" fontId="14" fillId="4" borderId="0" xfId="0" applyNumberFormat="1" applyFont="1" applyFill="1"/>
    <xf numFmtId="167" fontId="10" fillId="4" borderId="0" xfId="0" applyNumberFormat="1" applyFont="1" applyFill="1"/>
    <xf numFmtId="167" fontId="0" fillId="4" borderId="0" xfId="0" applyNumberFormat="1" applyFill="1"/>
    <xf numFmtId="6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40" fontId="0" fillId="4" borderId="0" xfId="0" applyNumberFormat="1" applyFill="1"/>
    <xf numFmtId="0" fontId="15" fillId="4" borderId="0" xfId="0" applyFont="1" applyFill="1"/>
    <xf numFmtId="0" fontId="0" fillId="4" borderId="0" xfId="0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5" fontId="5" fillId="0" borderId="0" xfId="0" applyNumberFormat="1" applyFont="1"/>
    <xf numFmtId="2" fontId="4" fillId="0" borderId="0" xfId="0" applyNumberFormat="1" applyFont="1"/>
    <xf numFmtId="0" fontId="4" fillId="0" borderId="1" xfId="0" applyFont="1" applyBorder="1"/>
    <xf numFmtId="14" fontId="4" fillId="0" borderId="1" xfId="0" applyNumberFormat="1" applyFont="1" applyBorder="1"/>
    <xf numFmtId="164" fontId="4" fillId="0" borderId="1" xfId="1" applyNumberFormat="1" applyFont="1" applyFill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165" fontId="4" fillId="0" borderId="1" xfId="1" applyNumberFormat="1" applyFont="1" applyFill="1" applyBorder="1"/>
    <xf numFmtId="6" fontId="16" fillId="0" borderId="2" xfId="0" applyNumberFormat="1" applyFont="1" applyBorder="1"/>
    <xf numFmtId="8" fontId="16" fillId="0" borderId="2" xfId="0" applyNumberFormat="1" applyFont="1" applyBorder="1" applyAlignment="1">
      <alignment horizontal="center"/>
    </xf>
    <xf numFmtId="6" fontId="17" fillId="0" borderId="2" xfId="0" applyNumberFormat="1" applyFont="1" applyBorder="1"/>
    <xf numFmtId="8" fontId="17" fillId="0" borderId="2" xfId="0" applyNumberFormat="1" applyFont="1" applyBorder="1" applyAlignment="1">
      <alignment horizontal="center"/>
    </xf>
    <xf numFmtId="0" fontId="4" fillId="0" borderId="3" xfId="0" applyFont="1" applyBorder="1"/>
    <xf numFmtId="14" fontId="4" fillId="0" borderId="3" xfId="0" applyNumberFormat="1" applyFont="1" applyBorder="1"/>
    <xf numFmtId="164" fontId="4" fillId="0" borderId="3" xfId="1" applyNumberFormat="1" applyFont="1" applyFill="1" applyBorder="1"/>
    <xf numFmtId="165" fontId="4" fillId="0" borderId="3" xfId="1" applyNumberFormat="1" applyFont="1" applyFill="1" applyBorder="1"/>
    <xf numFmtId="166" fontId="0" fillId="3" borderId="4" xfId="1" applyNumberFormat="1" applyFont="1" applyFill="1" applyBorder="1" applyAlignment="1">
      <alignment horizontal="center"/>
    </xf>
    <xf numFmtId="166" fontId="0" fillId="0" borderId="5" xfId="1" applyNumberFormat="1" applyFont="1" applyFill="1" applyBorder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8" fontId="14" fillId="4" borderId="0" xfId="0" applyNumberFormat="1" applyFont="1" applyFill="1" applyAlignment="1">
      <alignment horizontal="center"/>
    </xf>
    <xf numFmtId="0" fontId="14" fillId="4" borderId="0" xfId="0" applyFont="1" applyFill="1"/>
    <xf numFmtId="0" fontId="14" fillId="0" borderId="0" xfId="0" applyFont="1"/>
    <xf numFmtId="8" fontId="0" fillId="4" borderId="0" xfId="0" applyNumberFormat="1" applyFill="1" applyAlignment="1">
      <alignment horizontal="center"/>
    </xf>
    <xf numFmtId="167" fontId="19" fillId="4" borderId="0" xfId="0" applyNumberFormat="1" applyFont="1" applyFill="1"/>
    <xf numFmtId="6" fontId="19" fillId="4" borderId="0" xfId="0" applyNumberFormat="1" applyFont="1" applyFill="1"/>
    <xf numFmtId="0" fontId="19" fillId="4" borderId="0" xfId="0" applyFont="1" applyFill="1" applyAlignment="1">
      <alignment horizontal="center"/>
    </xf>
    <xf numFmtId="43" fontId="7" fillId="2" borderId="0" xfId="1" applyFont="1" applyFill="1" applyAlignment="1">
      <alignment horizontal="center" wrapText="1"/>
    </xf>
    <xf numFmtId="166" fontId="7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165" fontId="0" fillId="0" borderId="0" xfId="1" applyNumberFormat="1" applyFont="1" applyFill="1" applyBorder="1"/>
    <xf numFmtId="43" fontId="0" fillId="0" borderId="0" xfId="1" applyFont="1" applyFill="1" applyBorder="1"/>
    <xf numFmtId="165" fontId="0" fillId="0" borderId="0" xfId="1" applyNumberFormat="1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/>
    <xf numFmtId="43" fontId="0" fillId="0" borderId="0" xfId="1" applyFont="1" applyFill="1"/>
    <xf numFmtId="166" fontId="0" fillId="0" borderId="0" xfId="1" applyNumberFormat="1" applyFont="1" applyFill="1" applyAlignment="1">
      <alignment horizontal="center"/>
    </xf>
    <xf numFmtId="0" fontId="6" fillId="0" borderId="0" xfId="0" applyFont="1"/>
    <xf numFmtId="0" fontId="18" fillId="0" borderId="0" xfId="0" applyFont="1"/>
    <xf numFmtId="166" fontId="0" fillId="0" borderId="0" xfId="1" applyNumberFormat="1" applyFont="1" applyFill="1"/>
    <xf numFmtId="0" fontId="11" fillId="0" borderId="2" xfId="0" applyFont="1" applyBorder="1"/>
    <xf numFmtId="167" fontId="11" fillId="0" borderId="2" xfId="0" applyNumberFormat="1" applyFont="1" applyBorder="1"/>
    <xf numFmtId="6" fontId="11" fillId="0" borderId="2" xfId="0" applyNumberFormat="1" applyFont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40" fontId="16" fillId="0" borderId="2" xfId="0" applyNumberFormat="1" applyFont="1" applyBorder="1"/>
    <xf numFmtId="0" fontId="11" fillId="0" borderId="3" xfId="0" applyFont="1" applyBorder="1"/>
    <xf numFmtId="167" fontId="11" fillId="0" borderId="3" xfId="0" applyNumberFormat="1" applyFont="1" applyBorder="1"/>
    <xf numFmtId="6" fontId="11" fillId="0" borderId="3" xfId="0" applyNumberFormat="1" applyFont="1" applyBorder="1"/>
    <xf numFmtId="0" fontId="11" fillId="0" borderId="3" xfId="0" applyFont="1" applyBorder="1" applyAlignment="1">
      <alignment horizontal="center"/>
    </xf>
    <xf numFmtId="6" fontId="11" fillId="0" borderId="3" xfId="0" applyNumberFormat="1" applyFont="1" applyBorder="1" applyAlignment="1">
      <alignment horizontal="left"/>
    </xf>
    <xf numFmtId="6" fontId="5" fillId="0" borderId="3" xfId="0" applyNumberFormat="1" applyFont="1" applyBorder="1" applyAlignment="1">
      <alignment horizontal="right"/>
    </xf>
    <xf numFmtId="8" fontId="16" fillId="0" borderId="3" xfId="0" applyNumberFormat="1" applyFont="1" applyBorder="1" applyAlignment="1">
      <alignment horizontal="center"/>
    </xf>
    <xf numFmtId="0" fontId="11" fillId="0" borderId="0" xfId="0" applyFont="1"/>
    <xf numFmtId="167" fontId="11" fillId="0" borderId="0" xfId="0" applyNumberFormat="1" applyFont="1"/>
    <xf numFmtId="6" fontId="11" fillId="0" borderId="0" xfId="0" applyNumberFormat="1" applyFont="1"/>
    <xf numFmtId="0" fontId="11" fillId="0" borderId="0" xfId="0" applyFont="1" applyAlignment="1">
      <alignment horizontal="center"/>
    </xf>
    <xf numFmtId="6" fontId="11" fillId="0" borderId="0" xfId="0" applyNumberFormat="1" applyFont="1" applyAlignment="1">
      <alignment horizontal="left"/>
    </xf>
    <xf numFmtId="6" fontId="16" fillId="0" borderId="0" xfId="0" applyNumberFormat="1" applyFont="1" applyAlignment="1">
      <alignment horizontal="right"/>
    </xf>
    <xf numFmtId="8" fontId="16" fillId="0" borderId="0" xfId="0" applyNumberFormat="1" applyFont="1" applyAlignment="1">
      <alignment horizontal="center"/>
    </xf>
    <xf numFmtId="166" fontId="8" fillId="3" borderId="0" xfId="1" applyNumberFormat="1" applyFont="1" applyFill="1" applyAlignment="1">
      <alignment horizontal="left"/>
    </xf>
    <xf numFmtId="167" fontId="14" fillId="3" borderId="0" xfId="0" applyNumberFormat="1" applyFont="1" applyFill="1"/>
    <xf numFmtId="6" fontId="14" fillId="3" borderId="0" xfId="0" applyNumberFormat="1" applyFont="1" applyFill="1"/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40" fontId="14" fillId="3" borderId="0" xfId="0" applyNumberFormat="1" applyFont="1" applyFill="1"/>
    <xf numFmtId="8" fontId="14" fillId="3" borderId="0" xfId="0" applyNumberFormat="1" applyFont="1" applyFill="1" applyAlignment="1">
      <alignment horizontal="center"/>
    </xf>
    <xf numFmtId="0" fontId="14" fillId="3" borderId="0" xfId="0" applyFont="1" applyFill="1"/>
    <xf numFmtId="167" fontId="10" fillId="3" borderId="0" xfId="0" applyNumberFormat="1" applyFont="1" applyFill="1"/>
    <xf numFmtId="167" fontId="0" fillId="3" borderId="0" xfId="0" applyNumberFormat="1" applyFill="1"/>
    <xf numFmtId="6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40" fontId="0" fillId="3" borderId="0" xfId="0" applyNumberFormat="1" applyFill="1"/>
    <xf numFmtId="8" fontId="0" fillId="3" borderId="0" xfId="0" applyNumberFormat="1" applyFill="1" applyAlignment="1">
      <alignment horizontal="center"/>
    </xf>
    <xf numFmtId="0" fontId="0" fillId="3" borderId="0" xfId="0" applyFill="1"/>
    <xf numFmtId="0" fontId="15" fillId="3" borderId="0" xfId="0" applyFont="1" applyFill="1"/>
    <xf numFmtId="167" fontId="20" fillId="3" borderId="0" xfId="0" applyNumberFormat="1" applyFont="1" applyFill="1"/>
    <xf numFmtId="0" fontId="4" fillId="0" borderId="0" xfId="0" applyFont="1" applyAlignment="1">
      <alignment horizontal="center"/>
    </xf>
    <xf numFmtId="43" fontId="4" fillId="0" borderId="0" xfId="1" applyFont="1" applyFill="1"/>
    <xf numFmtId="165" fontId="4" fillId="0" borderId="0" xfId="1" applyNumberFormat="1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166" fontId="4" fillId="0" borderId="0" xfId="1" applyNumberFormat="1" applyFont="1" applyFill="1" applyAlignment="1">
      <alignment horizontal="center"/>
    </xf>
    <xf numFmtId="14" fontId="6" fillId="0" borderId="0" xfId="0" applyNumberFormat="1" applyFont="1"/>
    <xf numFmtId="165" fontId="6" fillId="0" borderId="0" xfId="1" applyNumberFormat="1" applyFont="1" applyFill="1"/>
    <xf numFmtId="0" fontId="6" fillId="0" borderId="0" xfId="0" applyFont="1" applyAlignment="1">
      <alignment horizontal="center"/>
    </xf>
    <xf numFmtId="43" fontId="6" fillId="0" borderId="0" xfId="1" applyFont="1" applyFill="1"/>
    <xf numFmtId="165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0" fontId="21" fillId="0" borderId="2" xfId="0" applyFont="1" applyBorder="1"/>
    <xf numFmtId="166" fontId="8" fillId="5" borderId="0" xfId="1" applyNumberFormat="1" applyFont="1" applyFill="1" applyAlignment="1">
      <alignment horizontal="left"/>
    </xf>
    <xf numFmtId="167" fontId="14" fillId="5" borderId="0" xfId="0" applyNumberFormat="1" applyFont="1" applyFill="1"/>
    <xf numFmtId="6" fontId="14" fillId="5" borderId="0" xfId="0" applyNumberFormat="1" applyFont="1" applyFill="1"/>
    <xf numFmtId="0" fontId="14" fillId="5" borderId="0" xfId="0" applyFont="1" applyFill="1" applyAlignment="1">
      <alignment horizontal="center"/>
    </xf>
    <xf numFmtId="0" fontId="14" fillId="5" borderId="0" xfId="0" applyFont="1" applyFill="1" applyAlignment="1">
      <alignment horizontal="left"/>
    </xf>
    <xf numFmtId="40" fontId="14" fillId="5" borderId="0" xfId="0" applyNumberFormat="1" applyFont="1" applyFill="1"/>
    <xf numFmtId="8" fontId="14" fillId="5" borderId="0" xfId="0" applyNumberFormat="1" applyFont="1" applyFill="1" applyAlignment="1">
      <alignment horizontal="center"/>
    </xf>
    <xf numFmtId="0" fontId="14" fillId="5" borderId="0" xfId="0" applyFont="1" applyFill="1"/>
    <xf numFmtId="167" fontId="10" fillId="5" borderId="0" xfId="0" applyNumberFormat="1" applyFont="1" applyFill="1"/>
    <xf numFmtId="167" fontId="0" fillId="5" borderId="0" xfId="0" applyNumberFormat="1" applyFill="1"/>
    <xf numFmtId="6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40" fontId="0" fillId="5" borderId="0" xfId="0" applyNumberFormat="1" applyFill="1"/>
    <xf numFmtId="8" fontId="0" fillId="5" borderId="0" xfId="0" applyNumberFormat="1" applyFill="1" applyAlignment="1">
      <alignment horizontal="center"/>
    </xf>
    <xf numFmtId="0" fontId="0" fillId="5" borderId="0" xfId="0" applyFill="1"/>
    <xf numFmtId="0" fontId="22" fillId="5" borderId="0" xfId="0" applyFont="1" applyFill="1"/>
    <xf numFmtId="167" fontId="23" fillId="5" borderId="0" xfId="0" applyNumberFormat="1" applyFont="1" applyFill="1"/>
    <xf numFmtId="6" fontId="23" fillId="5" borderId="0" xfId="0" applyNumberFormat="1" applyFont="1" applyFill="1"/>
    <xf numFmtId="0" fontId="23" fillId="5" borderId="0" xfId="0" applyFont="1" applyFill="1" applyAlignment="1">
      <alignment horizontal="center"/>
    </xf>
    <xf numFmtId="166" fontId="0" fillId="0" borderId="0" xfId="1" applyNumberFormat="1" applyFont="1" applyFill="1" applyBorder="1"/>
    <xf numFmtId="0" fontId="11" fillId="0" borderId="3" xfId="0" applyFont="1" applyBorder="1" applyAlignment="1">
      <alignment horizontal="left"/>
    </xf>
    <xf numFmtId="166" fontId="8" fillId="6" borderId="0" xfId="1" applyNumberFormat="1" applyFont="1" applyFill="1" applyAlignment="1">
      <alignment horizontal="left"/>
    </xf>
    <xf numFmtId="167" fontId="14" fillId="6" borderId="0" xfId="0" applyNumberFormat="1" applyFont="1" applyFill="1"/>
    <xf numFmtId="6" fontId="14" fillId="6" borderId="0" xfId="0" applyNumberFormat="1" applyFont="1" applyFill="1"/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horizontal="left"/>
    </xf>
    <xf numFmtId="40" fontId="14" fillId="6" borderId="0" xfId="0" applyNumberFormat="1" applyFont="1" applyFill="1"/>
    <xf numFmtId="8" fontId="14" fillId="6" borderId="0" xfId="0" applyNumberFormat="1" applyFont="1" applyFill="1" applyAlignment="1">
      <alignment horizontal="center"/>
    </xf>
    <xf numFmtId="0" fontId="14" fillId="6" borderId="0" xfId="0" applyFont="1" applyFill="1"/>
    <xf numFmtId="167" fontId="10" fillId="6" borderId="0" xfId="0" applyNumberFormat="1" applyFont="1" applyFill="1"/>
    <xf numFmtId="167" fontId="0" fillId="6" borderId="0" xfId="0" applyNumberFormat="1" applyFill="1"/>
    <xf numFmtId="6" fontId="0" fillId="6" borderId="0" xfId="0" applyNumberForma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40" fontId="0" fillId="6" borderId="0" xfId="0" applyNumberFormat="1" applyFill="1"/>
    <xf numFmtId="8" fontId="0" fillId="6" borderId="0" xfId="0" applyNumberFormat="1" applyFill="1" applyAlignment="1">
      <alignment horizontal="center"/>
    </xf>
    <xf numFmtId="0" fontId="0" fillId="6" borderId="0" xfId="0" applyFill="1"/>
    <xf numFmtId="0" fontId="22" fillId="6" borderId="0" xfId="0" applyFont="1" applyFill="1"/>
    <xf numFmtId="167" fontId="20" fillId="6" borderId="0" xfId="0" applyNumberFormat="1" applyFont="1" applyFill="1"/>
    <xf numFmtId="165" fontId="1" fillId="0" borderId="0" xfId="1" applyNumberFormat="1" applyFont="1" applyFill="1"/>
    <xf numFmtId="0" fontId="7" fillId="0" borderId="0" xfId="0" applyFont="1" applyAlignment="1">
      <alignment horizontal="center" wrapText="1"/>
    </xf>
    <xf numFmtId="167" fontId="7" fillId="0" borderId="0" xfId="0" applyNumberFormat="1" applyFont="1" applyAlignment="1">
      <alignment horizontal="center" wrapText="1"/>
    </xf>
    <xf numFmtId="6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 wrapText="1"/>
    </xf>
    <xf numFmtId="40" fontId="7" fillId="0" borderId="0" xfId="0" applyNumberFormat="1" applyFont="1" applyAlignment="1">
      <alignment horizontal="center" wrapText="1"/>
    </xf>
    <xf numFmtId="8" fontId="7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6" fontId="8" fillId="7" borderId="0" xfId="1" applyNumberFormat="1" applyFont="1" applyFill="1" applyAlignment="1">
      <alignment horizontal="left"/>
    </xf>
    <xf numFmtId="167" fontId="14" fillId="7" borderId="0" xfId="0" applyNumberFormat="1" applyFont="1" applyFill="1"/>
    <xf numFmtId="6" fontId="14" fillId="7" borderId="0" xfId="0" applyNumberFormat="1" applyFont="1" applyFill="1"/>
    <xf numFmtId="0" fontId="14" fillId="7" borderId="0" xfId="0" applyFont="1" applyFill="1" applyAlignment="1">
      <alignment horizontal="center"/>
    </xf>
    <xf numFmtId="0" fontId="14" fillId="7" borderId="0" xfId="0" applyFont="1" applyFill="1" applyAlignment="1">
      <alignment horizontal="left"/>
    </xf>
    <xf numFmtId="40" fontId="14" fillId="7" borderId="0" xfId="0" applyNumberFormat="1" applyFont="1" applyFill="1"/>
    <xf numFmtId="8" fontId="14" fillId="7" borderId="0" xfId="0" applyNumberFormat="1" applyFont="1" applyFill="1" applyAlignment="1">
      <alignment horizontal="center"/>
    </xf>
    <xf numFmtId="0" fontId="14" fillId="7" borderId="0" xfId="0" applyFont="1" applyFill="1"/>
    <xf numFmtId="167" fontId="10" fillId="7" borderId="0" xfId="0" applyNumberFormat="1" applyFont="1" applyFill="1"/>
    <xf numFmtId="167" fontId="0" fillId="7" borderId="0" xfId="0" applyNumberFormat="1" applyFill="1"/>
    <xf numFmtId="6" fontId="0" fillId="7" borderId="0" xfId="0" applyNumberFormat="1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40" fontId="0" fillId="7" borderId="0" xfId="0" applyNumberFormat="1" applyFill="1"/>
    <xf numFmtId="8" fontId="0" fillId="7" borderId="0" xfId="0" applyNumberFormat="1" applyFill="1" applyAlignment="1">
      <alignment horizontal="center"/>
    </xf>
    <xf numFmtId="0" fontId="0" fillId="7" borderId="0" xfId="0" applyFill="1"/>
    <xf numFmtId="0" fontId="22" fillId="7" borderId="0" xfId="0" applyFont="1" applyFill="1"/>
    <xf numFmtId="167" fontId="19" fillId="7" borderId="0" xfId="0" applyNumberFormat="1" applyFont="1" applyFill="1"/>
    <xf numFmtId="6" fontId="19" fillId="7" borderId="0" xfId="0" applyNumberFormat="1" applyFont="1" applyFill="1"/>
    <xf numFmtId="0" fontId="19" fillId="7" borderId="0" xfId="0" applyFont="1" applyFill="1" applyAlignment="1">
      <alignment horizontal="center"/>
    </xf>
    <xf numFmtId="40" fontId="24" fillId="0" borderId="2" xfId="0" applyNumberFormat="1" applyFont="1" applyBorder="1" applyAlignment="1">
      <alignment horizontal="center"/>
    </xf>
    <xf numFmtId="166" fontId="8" fillId="8" borderId="0" xfId="1" applyNumberFormat="1" applyFont="1" applyFill="1" applyAlignment="1">
      <alignment horizontal="left"/>
    </xf>
    <xf numFmtId="167" fontId="14" fillId="8" borderId="0" xfId="0" applyNumberFormat="1" applyFont="1" applyFill="1"/>
    <xf numFmtId="6" fontId="14" fillId="8" borderId="0" xfId="0" applyNumberFormat="1" applyFont="1" applyFill="1"/>
    <xf numFmtId="0" fontId="14" fillId="8" borderId="0" xfId="0" applyFont="1" applyFill="1" applyAlignment="1">
      <alignment horizontal="center"/>
    </xf>
    <xf numFmtId="0" fontId="14" fillId="8" borderId="0" xfId="0" applyFont="1" applyFill="1" applyAlignment="1">
      <alignment horizontal="left"/>
    </xf>
    <xf numFmtId="40" fontId="14" fillId="8" borderId="0" xfId="0" applyNumberFormat="1" applyFont="1" applyFill="1"/>
    <xf numFmtId="8" fontId="14" fillId="8" borderId="0" xfId="0" applyNumberFormat="1" applyFont="1" applyFill="1" applyAlignment="1">
      <alignment horizontal="center"/>
    </xf>
    <xf numFmtId="0" fontId="14" fillId="8" borderId="0" xfId="0" applyFont="1" applyFill="1"/>
    <xf numFmtId="167" fontId="10" fillId="8" borderId="0" xfId="0" applyNumberFormat="1" applyFont="1" applyFill="1"/>
    <xf numFmtId="167" fontId="0" fillId="8" borderId="0" xfId="0" applyNumberFormat="1" applyFill="1"/>
    <xf numFmtId="6" fontId="0" fillId="8" borderId="0" xfId="0" applyNumberFormat="1" applyFill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left"/>
    </xf>
    <xf numFmtId="40" fontId="0" fillId="8" borderId="0" xfId="0" applyNumberFormat="1" applyFill="1"/>
    <xf numFmtId="8" fontId="0" fillId="8" borderId="0" xfId="0" applyNumberFormat="1" applyFill="1" applyAlignment="1">
      <alignment horizontal="center"/>
    </xf>
    <xf numFmtId="0" fontId="0" fillId="8" borderId="0" xfId="0" applyFill="1"/>
    <xf numFmtId="0" fontId="22" fillId="8" borderId="0" xfId="0" applyFont="1" applyFill="1"/>
    <xf numFmtId="167" fontId="19" fillId="8" borderId="0" xfId="0" applyNumberFormat="1" applyFont="1" applyFill="1"/>
    <xf numFmtId="6" fontId="19" fillId="8" borderId="0" xfId="0" applyNumberFormat="1" applyFont="1" applyFill="1"/>
    <xf numFmtId="0" fontId="19" fillId="8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10" fillId="0" borderId="0" xfId="0" applyFont="1"/>
    <xf numFmtId="0" fontId="11" fillId="3" borderId="0" xfId="0" applyFont="1" applyFill="1" applyAlignment="1">
      <alignment vertical="center"/>
    </xf>
    <xf numFmtId="167" fontId="11" fillId="3" borderId="0" xfId="0" applyNumberFormat="1" applyFont="1" applyFill="1" applyAlignment="1">
      <alignment vertical="center"/>
    </xf>
    <xf numFmtId="6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2" fontId="4" fillId="4" borderId="0" xfId="0" applyNumberFormat="1" applyFont="1" applyFill="1"/>
    <xf numFmtId="2" fontId="7" fillId="2" borderId="0" xfId="0" applyNumberFormat="1" applyFont="1" applyFill="1" applyAlignment="1">
      <alignment horizontal="center" wrapText="1"/>
    </xf>
    <xf numFmtId="2" fontId="4" fillId="0" borderId="1" xfId="0" applyNumberFormat="1" applyFont="1" applyBorder="1"/>
    <xf numFmtId="2" fontId="4" fillId="0" borderId="3" xfId="0" applyNumberFormat="1" applyFont="1" applyBorder="1"/>
    <xf numFmtId="2" fontId="4" fillId="0" borderId="3" xfId="0" applyNumberFormat="1" applyFont="1" applyBorder="1" applyAlignment="1">
      <alignment horizontal="right"/>
    </xf>
    <xf numFmtId="2" fontId="18" fillId="0" borderId="0" xfId="0" applyNumberFormat="1" applyFont="1" applyAlignment="1">
      <alignment horizontal="right"/>
    </xf>
    <xf numFmtId="0" fontId="15" fillId="5" borderId="0" xfId="0" applyFont="1" applyFill="1"/>
    <xf numFmtId="165" fontId="0" fillId="3" borderId="4" xfId="1" applyNumberFormat="1" applyFont="1" applyFill="1" applyBorder="1" applyAlignment="1">
      <alignment horizontal="center"/>
    </xf>
    <xf numFmtId="167" fontId="8" fillId="6" borderId="0" xfId="0" applyNumberFormat="1" applyFont="1" applyFill="1"/>
    <xf numFmtId="167" fontId="26" fillId="4" borderId="0" xfId="0" applyNumberFormat="1" applyFont="1" applyFill="1"/>
    <xf numFmtId="0" fontId="26" fillId="4" borderId="0" xfId="0" applyFont="1" applyFill="1"/>
    <xf numFmtId="6" fontId="26" fillId="4" borderId="0" xfId="0" applyNumberFormat="1" applyFont="1" applyFill="1"/>
    <xf numFmtId="167" fontId="26" fillId="3" borderId="0" xfId="0" applyNumberFormat="1" applyFont="1" applyFill="1"/>
    <xf numFmtId="164" fontId="26" fillId="3" borderId="0" xfId="1" applyNumberFormat="1" applyFont="1" applyFill="1"/>
    <xf numFmtId="0" fontId="26" fillId="3" borderId="0" xfId="0" applyFont="1" applyFill="1"/>
    <xf numFmtId="6" fontId="26" fillId="3" borderId="0" xfId="0" applyNumberFormat="1" applyFont="1" applyFill="1"/>
    <xf numFmtId="167" fontId="26" fillId="5" borderId="0" xfId="0" applyNumberFormat="1" applyFont="1" applyFill="1"/>
    <xf numFmtId="164" fontId="26" fillId="5" borderId="0" xfId="1" applyNumberFormat="1" applyFont="1" applyFill="1"/>
    <xf numFmtId="0" fontId="26" fillId="5" borderId="0" xfId="0" applyFont="1" applyFill="1"/>
    <xf numFmtId="6" fontId="26" fillId="5" borderId="0" xfId="0" applyNumberFormat="1" applyFont="1" applyFill="1"/>
    <xf numFmtId="0" fontId="26" fillId="5" borderId="0" xfId="0" applyFont="1" applyFill="1" applyAlignment="1">
      <alignment horizontal="center"/>
    </xf>
    <xf numFmtId="8" fontId="26" fillId="5" borderId="0" xfId="0" applyNumberFormat="1" applyFont="1" applyFill="1" applyAlignment="1">
      <alignment horizontal="center"/>
    </xf>
    <xf numFmtId="167" fontId="26" fillId="6" borderId="0" xfId="0" applyNumberFormat="1" applyFont="1" applyFill="1"/>
    <xf numFmtId="6" fontId="26" fillId="6" borderId="0" xfId="0" applyNumberFormat="1" applyFont="1" applyFill="1"/>
    <xf numFmtId="0" fontId="26" fillId="6" borderId="0" xfId="0" applyFont="1" applyFill="1" applyAlignment="1">
      <alignment horizontal="center"/>
    </xf>
    <xf numFmtId="8" fontId="26" fillId="6" borderId="0" xfId="0" applyNumberFormat="1" applyFont="1" applyFill="1" applyAlignment="1">
      <alignment horizontal="center"/>
    </xf>
    <xf numFmtId="166" fontId="8" fillId="9" borderId="0" xfId="1" applyNumberFormat="1" applyFont="1" applyFill="1" applyAlignment="1">
      <alignment horizontal="left"/>
    </xf>
    <xf numFmtId="167" fontId="14" fillId="9" borderId="0" xfId="0" applyNumberFormat="1" applyFont="1" applyFill="1"/>
    <xf numFmtId="6" fontId="14" fillId="9" borderId="0" xfId="0" applyNumberFormat="1" applyFont="1" applyFill="1"/>
    <xf numFmtId="0" fontId="14" fillId="9" borderId="0" xfId="0" applyFont="1" applyFill="1" applyAlignment="1">
      <alignment horizontal="center"/>
    </xf>
    <xf numFmtId="0" fontId="14" fillId="9" borderId="0" xfId="0" applyFont="1" applyFill="1" applyAlignment="1">
      <alignment horizontal="left"/>
    </xf>
    <xf numFmtId="40" fontId="14" fillId="9" borderId="0" xfId="0" applyNumberFormat="1" applyFont="1" applyFill="1"/>
    <xf numFmtId="8" fontId="14" fillId="9" borderId="0" xfId="0" applyNumberFormat="1" applyFont="1" applyFill="1" applyAlignment="1">
      <alignment horizontal="center"/>
    </xf>
    <xf numFmtId="0" fontId="14" fillId="9" borderId="0" xfId="0" applyFont="1" applyFill="1"/>
    <xf numFmtId="167" fontId="10" fillId="9" borderId="0" xfId="0" applyNumberFormat="1" applyFont="1" applyFill="1"/>
    <xf numFmtId="167" fontId="0" fillId="9" borderId="0" xfId="0" applyNumberFormat="1" applyFill="1"/>
    <xf numFmtId="6" fontId="0" fillId="9" borderId="0" xfId="0" applyNumberFormat="1" applyFill="1"/>
    <xf numFmtId="0" fontId="0" fillId="9" borderId="0" xfId="0" applyFill="1" applyAlignment="1">
      <alignment horizontal="center"/>
    </xf>
    <xf numFmtId="0" fontId="0" fillId="9" borderId="0" xfId="0" applyFill="1" applyAlignment="1">
      <alignment horizontal="left"/>
    </xf>
    <xf numFmtId="40" fontId="0" fillId="9" borderId="0" xfId="0" applyNumberFormat="1" applyFill="1"/>
    <xf numFmtId="8" fontId="0" fillId="9" borderId="0" xfId="0" applyNumberFormat="1" applyFill="1" applyAlignment="1">
      <alignment horizontal="center"/>
    </xf>
    <xf numFmtId="0" fontId="0" fillId="9" borderId="0" xfId="0" applyFill="1"/>
    <xf numFmtId="0" fontId="22" fillId="9" borderId="0" xfId="0" applyFont="1" applyFill="1"/>
    <xf numFmtId="167" fontId="27" fillId="9" borderId="0" xfId="0" applyNumberFormat="1" applyFont="1" applyFill="1"/>
    <xf numFmtId="164" fontId="27" fillId="9" borderId="0" xfId="1" applyNumberFormat="1" applyFont="1" applyFill="1"/>
    <xf numFmtId="0" fontId="27" fillId="9" borderId="0" xfId="0" applyFont="1" applyFill="1"/>
    <xf numFmtId="6" fontId="27" fillId="9" borderId="0" xfId="0" applyNumberFormat="1" applyFont="1" applyFill="1"/>
    <xf numFmtId="0" fontId="27" fillId="9" borderId="0" xfId="0" applyFont="1" applyFill="1" applyAlignment="1">
      <alignment horizontal="center"/>
    </xf>
    <xf numFmtId="8" fontId="27" fillId="9" borderId="0" xfId="0" applyNumberFormat="1" applyFont="1" applyFill="1" applyAlignment="1">
      <alignment horizontal="center"/>
    </xf>
    <xf numFmtId="167" fontId="27" fillId="8" borderId="0" xfId="0" applyNumberFormat="1" applyFont="1" applyFill="1"/>
    <xf numFmtId="0" fontId="11" fillId="0" borderId="0" xfId="0" applyFont="1" applyAlignment="1">
      <alignment horizontal="left"/>
    </xf>
    <xf numFmtId="40" fontId="11" fillId="0" borderId="0" xfId="0" applyNumberFormat="1" applyFont="1"/>
    <xf numFmtId="164" fontId="8" fillId="0" borderId="0" xfId="1" applyNumberFormat="1" applyFont="1"/>
    <xf numFmtId="0" fontId="0" fillId="0" borderId="0" xfId="0" applyAlignment="1">
      <alignment vertical="center" wrapText="1"/>
    </xf>
    <xf numFmtId="164" fontId="0" fillId="0" borderId="6" xfId="1" applyNumberFormat="1" applyFont="1" applyFill="1" applyBorder="1" applyAlignment="1">
      <alignment horizontal="center" wrapText="1"/>
    </xf>
    <xf numFmtId="164" fontId="0" fillId="0" borderId="6" xfId="1" applyNumberFormat="1" applyFont="1" applyFill="1" applyBorder="1" applyAlignment="1">
      <alignment vertical="center" wrapText="1"/>
    </xf>
    <xf numFmtId="164" fontId="9" fillId="0" borderId="0" xfId="1" applyNumberFormat="1" applyFont="1" applyFill="1"/>
    <xf numFmtId="0" fontId="0" fillId="0" borderId="6" xfId="0" applyBorder="1" applyAlignment="1">
      <alignment horizontal="center"/>
    </xf>
    <xf numFmtId="43" fontId="0" fillId="10" borderId="6" xfId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3" fontId="0" fillId="10" borderId="8" xfId="1" applyFont="1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10" borderId="7" xfId="0" applyFill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66FF33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6</xdr:col>
      <xdr:colOff>353582</xdr:colOff>
      <xdr:row>53</xdr:row>
      <xdr:rowOff>10271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0D15A9-30CC-D334-ACDC-0F7B9164E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91125"/>
          <a:ext cx="8287907" cy="5344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cc02.safelinks.protection.outlook.com/?url=https%3A%2F%2Fsaginawcounty.maps.arcgis.com%2Fhome%2Fwebmap%2Fviewer.html%3Fwebmap%3D9c1ea4d49a644d13bf8dd402855a54ae&amp;data=05%7C02%7Clgooch%40saginawcounty.com%7Cd158e4c9520c47e144d808dce892d875%7C22fcf5174c6f4298981bb987492b9c54%7C0%7C0%7C638640964605232949%7CUnknown%7CTWFpbGZsb3d8eyJWIjoiMC4wLjAwMDAiLCJQIjoiV2luMzIiLCJBTiI6Ik1haWwiLCJXVCI6Mn0%3D%7C0%7C%7C%7C&amp;sdata=wxUmhTPJghn5wcHfL7DH6A1sQT%2BHmF7nUtb%2FhxOz4%2B4%3D&amp;reserved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gcc02.safelinks.protection.outlook.com/?url=https%3A%2F%2Fsaginawcounty.maps.arcgis.com%2Fhome%2Fwebmap%2Fviewer.html%3Fwebmap%3D96ce8d5012e945a789384c48aa7d911c&amp;data=05%7C01%7Clgooch%40saginawcounty.com%7Cd841534532ce47372c1008dba585f754%7C22fcf5174c6f4298981bb987492b9c54%7C0%7C0%7C638285767022980248%7CUnknown%7CTWFpbGZsb3d8eyJWIjoiMC4wLjAwMDAiLCJQIjoiV2luMzIiLCJBTiI6Ik1haWwiLCJXVCI6Mn0%3D%7C3000%7C%7C%7C&amp;sdata=vJ1%2F9CNAplvXtt%2BTcmMGkAELvufrn1kGAuPQu2V%2FHF8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DB3B-2305-43D0-BC34-52BBA7C6DA84}">
  <dimension ref="A1:S88"/>
  <sheetViews>
    <sheetView tabSelected="1" workbookViewId="0">
      <selection activeCell="A40" sqref="A40"/>
    </sheetView>
  </sheetViews>
  <sheetFormatPr defaultRowHeight="15" x14ac:dyDescent="0.25"/>
  <cols>
    <col min="1" max="1" width="30.28515625" style="1" customWidth="1"/>
    <col min="2" max="2" width="22.5703125" style="1" customWidth="1"/>
    <col min="3" max="3" width="15.85546875" style="1" customWidth="1"/>
    <col min="4" max="4" width="16" style="3" customWidth="1"/>
    <col min="5" max="5" width="9.140625" style="1"/>
    <col min="6" max="6" width="23.7109375" style="1" customWidth="1"/>
    <col min="7" max="7" width="11.5703125" style="3" bestFit="1" customWidth="1"/>
    <col min="8" max="8" width="9.140625" style="1"/>
    <col min="9" max="9" width="12.5703125" style="1" customWidth="1"/>
    <col min="10" max="10" width="21.5703125" style="1" customWidth="1"/>
    <col min="11" max="13" width="9.140625" style="51"/>
    <col min="14" max="14" width="10.7109375" style="5" customWidth="1"/>
    <col min="15" max="15" width="9.140625" style="6"/>
    <col min="16" max="16" width="9.140625" style="1"/>
    <col min="17" max="17" width="85.42578125" style="1" customWidth="1"/>
    <col min="18" max="18" width="35.140625" style="1" customWidth="1"/>
    <col min="19" max="19" width="41.140625" style="1" customWidth="1"/>
    <col min="20" max="20" width="29" style="1" customWidth="1"/>
    <col min="21" max="16384" width="9.140625" style="1"/>
  </cols>
  <sheetData>
    <row r="1" spans="1:19" ht="18.75" x14ac:dyDescent="0.3">
      <c r="A1" s="16" t="s">
        <v>174</v>
      </c>
      <c r="B1"/>
      <c r="C1" s="17"/>
      <c r="D1" s="18"/>
      <c r="E1" s="19"/>
      <c r="F1" s="20"/>
      <c r="G1" s="18"/>
      <c r="H1" s="21"/>
      <c r="I1" s="18"/>
    </row>
    <row r="2" spans="1:19" ht="15.75" x14ac:dyDescent="0.25">
      <c r="A2" s="22" t="s">
        <v>326</v>
      </c>
      <c r="B2"/>
      <c r="C2" s="17"/>
      <c r="D2" s="32" t="s">
        <v>327</v>
      </c>
      <c r="E2" s="19"/>
      <c r="F2" s="20"/>
      <c r="G2" s="18"/>
      <c r="H2" s="21"/>
      <c r="I2" s="18"/>
    </row>
    <row r="3" spans="1:19" ht="22.5" customHeight="1" x14ac:dyDescent="0.25">
      <c r="A3" t="s">
        <v>175</v>
      </c>
      <c r="B3"/>
      <c r="C3" s="17"/>
      <c r="D3" s="18"/>
      <c r="E3" s="19"/>
      <c r="F3" s="20"/>
      <c r="G3" s="18"/>
      <c r="H3" s="21"/>
      <c r="I3" s="18"/>
    </row>
    <row r="4" spans="1:19" x14ac:dyDescent="0.25">
      <c r="A4" t="s">
        <v>302</v>
      </c>
      <c r="B4"/>
      <c r="C4" s="17"/>
      <c r="D4" s="18"/>
      <c r="E4" s="19"/>
      <c r="F4" s="20"/>
      <c r="G4" s="18"/>
      <c r="H4" s="21"/>
      <c r="I4" s="18"/>
    </row>
    <row r="5" spans="1:19" x14ac:dyDescent="0.25">
      <c r="A5" s="237" t="s">
        <v>304</v>
      </c>
      <c r="B5" s="233"/>
      <c r="C5" s="234"/>
      <c r="D5" s="235"/>
      <c r="E5" s="26"/>
      <c r="F5" s="236"/>
      <c r="G5" s="235"/>
      <c r="H5" s="28"/>
      <c r="I5" s="25"/>
    </row>
    <row r="6" spans="1:19" x14ac:dyDescent="0.25">
      <c r="A6" s="70" t="s">
        <v>314</v>
      </c>
      <c r="C6" s="24"/>
      <c r="D6" s="25"/>
      <c r="E6" s="31"/>
      <c r="F6" s="27"/>
      <c r="G6" s="25"/>
      <c r="H6" s="28"/>
      <c r="I6" s="25"/>
    </row>
    <row r="7" spans="1:19" ht="21" customHeight="1" x14ac:dyDescent="0.25">
      <c r="A7" t="s">
        <v>177</v>
      </c>
      <c r="C7" s="106"/>
      <c r="D7" s="107"/>
      <c r="E7" s="108"/>
      <c r="F7" s="288"/>
      <c r="G7" s="107"/>
      <c r="H7" s="289"/>
      <c r="I7" s="107"/>
    </row>
    <row r="8" spans="1:19" x14ac:dyDescent="0.25">
      <c r="B8" s="23"/>
      <c r="C8" s="24"/>
      <c r="D8" s="25"/>
      <c r="E8" s="31"/>
      <c r="F8" s="27"/>
      <c r="G8" s="25"/>
      <c r="H8" s="28"/>
      <c r="I8" s="25"/>
    </row>
    <row r="9" spans="1:19" ht="18.75" x14ac:dyDescent="0.3">
      <c r="A9" s="33" t="s">
        <v>178</v>
      </c>
      <c r="B9" s="34"/>
      <c r="C9" s="34"/>
      <c r="D9" s="35"/>
      <c r="E9" s="36"/>
      <c r="F9" s="37"/>
      <c r="G9" s="35"/>
      <c r="H9" s="38"/>
      <c r="I9" s="35"/>
      <c r="J9" s="47"/>
      <c r="K9" s="238"/>
      <c r="L9" s="238"/>
      <c r="M9" s="238"/>
      <c r="N9" s="48"/>
      <c r="O9" s="49"/>
      <c r="P9" s="47"/>
      <c r="Q9" s="47"/>
      <c r="R9" s="47"/>
      <c r="S9" s="47"/>
    </row>
    <row r="10" spans="1:19" ht="18.75" x14ac:dyDescent="0.3">
      <c r="A10" s="40" t="s">
        <v>179</v>
      </c>
      <c r="B10" s="40"/>
      <c r="C10" s="40"/>
      <c r="D10" s="41"/>
      <c r="E10" s="42"/>
      <c r="F10" s="37"/>
      <c r="G10" s="41"/>
      <c r="H10" s="44"/>
      <c r="I10" s="41"/>
      <c r="J10" s="47"/>
      <c r="K10" s="238"/>
      <c r="L10" s="238"/>
      <c r="M10" s="238"/>
      <c r="N10" s="48"/>
      <c r="O10" s="49"/>
      <c r="P10" s="47"/>
      <c r="Q10" s="47"/>
      <c r="R10" s="47"/>
      <c r="S10" s="47"/>
    </row>
    <row r="11" spans="1:19" ht="15.75" x14ac:dyDescent="0.25">
      <c r="A11" s="45" t="s">
        <v>305</v>
      </c>
      <c r="B11" s="46"/>
      <c r="C11" s="247" t="s">
        <v>182</v>
      </c>
      <c r="D11" s="248"/>
      <c r="E11" s="248"/>
      <c r="F11" s="247" t="s">
        <v>180</v>
      </c>
      <c r="G11" s="249"/>
      <c r="H11" s="247" t="s">
        <v>181</v>
      </c>
      <c r="I11" s="249"/>
      <c r="J11" s="47"/>
      <c r="K11" s="238"/>
      <c r="L11" s="238"/>
      <c r="M11" s="238"/>
      <c r="N11" s="48"/>
      <c r="O11" s="49"/>
      <c r="P11" s="47"/>
      <c r="Q11" s="47"/>
      <c r="R11" s="47"/>
      <c r="S11" s="47"/>
    </row>
    <row r="12" spans="1:19" ht="45" x14ac:dyDescent="0.25">
      <c r="A12" s="13" t="s">
        <v>161</v>
      </c>
      <c r="B12" s="13" t="s">
        <v>162</v>
      </c>
      <c r="C12" s="14" t="s">
        <v>163</v>
      </c>
      <c r="D12" s="15" t="s">
        <v>164</v>
      </c>
      <c r="E12" s="13" t="s">
        <v>165</v>
      </c>
      <c r="F12" s="13" t="s">
        <v>166</v>
      </c>
      <c r="G12" s="15" t="s">
        <v>167</v>
      </c>
      <c r="H12" s="15" t="s">
        <v>168</v>
      </c>
      <c r="I12" s="15" t="s">
        <v>169</v>
      </c>
      <c r="J12" s="15" t="s">
        <v>170</v>
      </c>
      <c r="K12" s="239" t="s">
        <v>0</v>
      </c>
      <c r="L12" s="239" t="s">
        <v>1</v>
      </c>
      <c r="M12" s="239" t="s">
        <v>2</v>
      </c>
      <c r="N12" s="15" t="s">
        <v>3</v>
      </c>
      <c r="O12" s="15" t="s">
        <v>4</v>
      </c>
      <c r="P12" s="15" t="s">
        <v>171</v>
      </c>
      <c r="Q12" s="15" t="s">
        <v>5</v>
      </c>
      <c r="R12" s="15" t="s">
        <v>172</v>
      </c>
      <c r="S12" s="15" t="s">
        <v>173</v>
      </c>
    </row>
    <row r="13" spans="1:19" x14ac:dyDescent="0.25">
      <c r="A13" s="1" t="s">
        <v>6</v>
      </c>
      <c r="B13" s="1" t="s">
        <v>7</v>
      </c>
      <c r="C13" s="4">
        <v>45336</v>
      </c>
      <c r="D13" s="12">
        <v>10000</v>
      </c>
      <c r="E13" s="1" t="s">
        <v>8</v>
      </c>
      <c r="F13" s="1" t="s">
        <v>9</v>
      </c>
      <c r="G13" s="12">
        <v>10000</v>
      </c>
      <c r="H13" s="2" t="s">
        <v>10</v>
      </c>
      <c r="I13" s="1">
        <v>2024003232</v>
      </c>
      <c r="K13" s="51">
        <v>2.76</v>
      </c>
      <c r="L13" s="51">
        <v>2.66</v>
      </c>
      <c r="M13" s="51">
        <v>0.1</v>
      </c>
      <c r="N13" s="5">
        <f>G13/L13</f>
        <v>3759.3984962406012</v>
      </c>
      <c r="O13" s="6">
        <f t="shared" ref="O13:O18" si="0">N13/43560</f>
        <v>8.6303914055110217E-2</v>
      </c>
      <c r="P13" s="1">
        <v>202</v>
      </c>
      <c r="Q13" s="1" t="s">
        <v>11</v>
      </c>
      <c r="R13" s="1" t="s">
        <v>12</v>
      </c>
      <c r="S13" s="1" t="s">
        <v>13</v>
      </c>
    </row>
    <row r="14" spans="1:19" x14ac:dyDescent="0.25">
      <c r="A14" s="1" t="s">
        <v>14</v>
      </c>
      <c r="B14" s="1" t="s">
        <v>15</v>
      </c>
      <c r="C14" s="4">
        <v>44665</v>
      </c>
      <c r="D14" s="3">
        <v>25000</v>
      </c>
      <c r="E14" s="1" t="s">
        <v>8</v>
      </c>
      <c r="F14" s="1" t="s">
        <v>16</v>
      </c>
      <c r="G14" s="3">
        <v>25000</v>
      </c>
      <c r="H14" s="1" t="s">
        <v>17</v>
      </c>
      <c r="I14" s="1">
        <v>2022012205</v>
      </c>
      <c r="K14" s="51">
        <v>5.452</v>
      </c>
      <c r="L14" s="51">
        <v>5.452</v>
      </c>
      <c r="M14" s="51">
        <v>0</v>
      </c>
      <c r="N14" s="5">
        <f>G14/L14</f>
        <v>4585.4732208363903</v>
      </c>
      <c r="O14" s="6">
        <f t="shared" si="0"/>
        <v>0.10526798027631749</v>
      </c>
      <c r="P14" s="1">
        <v>302</v>
      </c>
      <c r="Q14" s="7" t="s">
        <v>18</v>
      </c>
      <c r="R14" s="1" t="s">
        <v>19</v>
      </c>
      <c r="S14" s="1" t="s">
        <v>20</v>
      </c>
    </row>
    <row r="15" spans="1:19" x14ac:dyDescent="0.25">
      <c r="A15" s="1" t="s">
        <v>21</v>
      </c>
      <c r="B15" s="1" t="s">
        <v>7</v>
      </c>
      <c r="C15" s="4">
        <v>45336</v>
      </c>
      <c r="D15" s="12">
        <v>10000</v>
      </c>
      <c r="E15" s="1" t="s">
        <v>8</v>
      </c>
      <c r="F15" s="1" t="s">
        <v>9</v>
      </c>
      <c r="G15" s="12">
        <v>10000</v>
      </c>
      <c r="H15" s="2" t="s">
        <v>10</v>
      </c>
      <c r="I15" s="1">
        <v>2024003233</v>
      </c>
      <c r="K15" s="51">
        <v>1.42</v>
      </c>
      <c r="L15" s="51">
        <v>1.39</v>
      </c>
      <c r="M15" s="51">
        <v>0.03</v>
      </c>
      <c r="N15" s="5">
        <f>G15/L15</f>
        <v>7194.2446043165473</v>
      </c>
      <c r="O15" s="6">
        <f t="shared" si="0"/>
        <v>0.16515713049395195</v>
      </c>
      <c r="P15" s="1">
        <v>202</v>
      </c>
      <c r="Q15" s="1" t="s">
        <v>11</v>
      </c>
      <c r="R15" s="1" t="s">
        <v>22</v>
      </c>
      <c r="S15" s="1" t="s">
        <v>13</v>
      </c>
    </row>
    <row r="16" spans="1:19" ht="15.75" thickBot="1" x14ac:dyDescent="0.3">
      <c r="A16" s="52" t="s">
        <v>28</v>
      </c>
      <c r="B16" s="52" t="s">
        <v>29</v>
      </c>
      <c r="C16" s="53">
        <v>44770</v>
      </c>
      <c r="D16" s="54">
        <v>30000</v>
      </c>
      <c r="E16" s="52" t="s">
        <v>30</v>
      </c>
      <c r="F16" s="52" t="s">
        <v>9</v>
      </c>
      <c r="G16" s="54">
        <v>30000</v>
      </c>
      <c r="H16" s="52" t="s">
        <v>17</v>
      </c>
      <c r="I16" s="52">
        <v>2022023570</v>
      </c>
      <c r="J16" s="52"/>
      <c r="K16" s="240">
        <v>2.46</v>
      </c>
      <c r="L16" s="240">
        <v>2.2799999999999998</v>
      </c>
      <c r="M16" s="240">
        <v>0.18</v>
      </c>
      <c r="N16" s="55">
        <f>G16/L16</f>
        <v>13157.894736842107</v>
      </c>
      <c r="O16" s="56">
        <f t="shared" si="0"/>
        <v>0.30206369919288584</v>
      </c>
      <c r="P16" s="52">
        <v>202</v>
      </c>
      <c r="Q16" s="57" t="s">
        <v>31</v>
      </c>
      <c r="R16" s="52" t="s">
        <v>32</v>
      </c>
      <c r="S16" s="52" t="s">
        <v>33</v>
      </c>
    </row>
    <row r="17" spans="1:19" ht="16.5" thickTop="1" thickBot="1" x14ac:dyDescent="0.3">
      <c r="C17" s="4"/>
      <c r="G17" s="3">
        <f>SUM(G13:G16)</f>
        <v>75000</v>
      </c>
      <c r="L17" s="51">
        <f>SUM(L13:L16)</f>
        <v>11.782</v>
      </c>
      <c r="M17" s="243" t="s">
        <v>183</v>
      </c>
      <c r="N17" s="60">
        <f>AVERAGE(N13:N16)</f>
        <v>7174.2527645589116</v>
      </c>
      <c r="O17" s="61">
        <f t="shared" si="0"/>
        <v>0.16469818100456637</v>
      </c>
      <c r="Q17" s="7"/>
    </row>
    <row r="18" spans="1:19" ht="15.75" thickBot="1" x14ac:dyDescent="0.3">
      <c r="A18" s="62"/>
      <c r="B18" s="62"/>
      <c r="C18" s="63"/>
      <c r="D18" s="64"/>
      <c r="E18" s="62"/>
      <c r="F18" s="62"/>
      <c r="G18" s="64"/>
      <c r="H18" s="62"/>
      <c r="I18" s="62"/>
      <c r="J18" s="62"/>
      <c r="K18" s="241"/>
      <c r="L18" s="241"/>
      <c r="M18" s="242" t="s">
        <v>184</v>
      </c>
      <c r="N18" s="245">
        <f>G17/L17</f>
        <v>6365.6425055168902</v>
      </c>
      <c r="O18" s="67">
        <f t="shared" si="0"/>
        <v>0.14613504374464853</v>
      </c>
      <c r="P18" s="62"/>
      <c r="Q18" s="65"/>
      <c r="R18" s="62"/>
      <c r="S18" s="62"/>
    </row>
    <row r="19" spans="1:19" x14ac:dyDescent="0.25">
      <c r="C19" s="4"/>
      <c r="N19" s="50"/>
      <c r="Q19" s="7"/>
    </row>
    <row r="20" spans="1:19" x14ac:dyDescent="0.25">
      <c r="C20" s="4"/>
      <c r="N20" s="50"/>
      <c r="Q20" s="7"/>
    </row>
    <row r="21" spans="1:19" s="73" customFormat="1" ht="18.75" x14ac:dyDescent="0.3">
      <c r="A21" s="112" t="s">
        <v>204</v>
      </c>
      <c r="B21" s="113"/>
      <c r="C21" s="113"/>
      <c r="D21" s="114"/>
      <c r="E21" s="115"/>
      <c r="F21" s="116"/>
      <c r="G21" s="114"/>
      <c r="H21" s="117"/>
      <c r="I21" s="114"/>
      <c r="J21" s="118"/>
      <c r="K21" s="118"/>
      <c r="L21" s="115"/>
      <c r="M21" s="119"/>
      <c r="N21" s="119"/>
      <c r="O21" s="119"/>
      <c r="P21" s="119"/>
      <c r="Q21" s="119"/>
      <c r="R21" s="119"/>
      <c r="S21" s="119"/>
    </row>
    <row r="22" spans="1:19" customFormat="1" x14ac:dyDescent="0.25">
      <c r="A22" s="120" t="s">
        <v>205</v>
      </c>
      <c r="B22" s="121"/>
      <c r="C22" s="121"/>
      <c r="D22" s="122"/>
      <c r="E22" s="123"/>
      <c r="F22" s="124"/>
      <c r="G22" s="122"/>
      <c r="H22" s="125"/>
      <c r="I22" s="122"/>
      <c r="J22" s="126"/>
      <c r="K22" s="126"/>
      <c r="L22" s="123"/>
      <c r="M22" s="127"/>
      <c r="N22" s="127"/>
      <c r="O22" s="127"/>
      <c r="P22" s="127"/>
      <c r="Q22" s="127"/>
      <c r="R22" s="127"/>
      <c r="S22" s="127"/>
    </row>
    <row r="23" spans="1:19" customFormat="1" ht="15.75" x14ac:dyDescent="0.25">
      <c r="A23" s="128" t="s">
        <v>311</v>
      </c>
      <c r="B23" s="127"/>
      <c r="C23" s="250" t="s">
        <v>310</v>
      </c>
      <c r="D23" s="251"/>
      <c r="E23" s="252"/>
      <c r="F23" s="250" t="s">
        <v>180</v>
      </c>
      <c r="G23" s="253"/>
      <c r="H23" s="250" t="s">
        <v>181</v>
      </c>
      <c r="I23" s="253"/>
      <c r="J23" s="126"/>
      <c r="K23" s="126"/>
      <c r="L23" s="123"/>
      <c r="M23" s="127"/>
      <c r="N23" s="127"/>
      <c r="O23" s="127"/>
      <c r="P23" s="127"/>
      <c r="Q23" s="127"/>
      <c r="R23" s="127"/>
      <c r="S23" s="127"/>
    </row>
    <row r="24" spans="1:19" ht="45" x14ac:dyDescent="0.25">
      <c r="A24" s="13" t="s">
        <v>161</v>
      </c>
      <c r="B24" s="13" t="s">
        <v>162</v>
      </c>
      <c r="C24" s="14" t="s">
        <v>163</v>
      </c>
      <c r="D24" s="15" t="s">
        <v>164</v>
      </c>
      <c r="E24" s="13" t="s">
        <v>165</v>
      </c>
      <c r="F24" s="13" t="s">
        <v>166</v>
      </c>
      <c r="G24" s="15" t="s">
        <v>167</v>
      </c>
      <c r="H24" s="15" t="s">
        <v>168</v>
      </c>
      <c r="I24" s="15" t="s">
        <v>169</v>
      </c>
      <c r="J24" s="15" t="s">
        <v>170</v>
      </c>
      <c r="K24" s="239" t="s">
        <v>0</v>
      </c>
      <c r="L24" s="239" t="s">
        <v>1</v>
      </c>
      <c r="M24" s="239" t="s">
        <v>2</v>
      </c>
      <c r="N24" s="15" t="s">
        <v>3</v>
      </c>
      <c r="O24" s="15" t="s">
        <v>4</v>
      </c>
      <c r="P24" s="15" t="s">
        <v>171</v>
      </c>
      <c r="Q24" s="15" t="s">
        <v>5</v>
      </c>
      <c r="R24" s="15" t="s">
        <v>172</v>
      </c>
      <c r="S24" s="15" t="s">
        <v>173</v>
      </c>
    </row>
    <row r="25" spans="1:19" x14ac:dyDescent="0.25">
      <c r="A25" s="1" t="s">
        <v>23</v>
      </c>
      <c r="B25" s="1" t="s">
        <v>24</v>
      </c>
      <c r="C25" s="4">
        <v>45374</v>
      </c>
      <c r="D25" s="3">
        <v>100000</v>
      </c>
      <c r="E25" s="1" t="s">
        <v>8</v>
      </c>
      <c r="F25" s="1" t="s">
        <v>9</v>
      </c>
      <c r="G25" s="3">
        <v>100000</v>
      </c>
      <c r="H25" s="1" t="s">
        <v>17</v>
      </c>
      <c r="I25" s="1">
        <v>2024005323</v>
      </c>
      <c r="K25" s="51">
        <v>8.6</v>
      </c>
      <c r="L25" s="51">
        <v>8.14</v>
      </c>
      <c r="M25" s="51">
        <v>0.46</v>
      </c>
      <c r="N25" s="5">
        <f t="shared" ref="N25:N32" si="1">G25/L25</f>
        <v>12285.012285012284</v>
      </c>
      <c r="O25" s="6">
        <f t="shared" ref="O25:O32" si="2">N25/43560</f>
        <v>0.28202507541350513</v>
      </c>
      <c r="P25" s="1">
        <v>102</v>
      </c>
      <c r="Q25" s="1" t="s">
        <v>25</v>
      </c>
      <c r="R25" s="1" t="s">
        <v>26</v>
      </c>
      <c r="S25" s="1" t="s">
        <v>27</v>
      </c>
    </row>
    <row r="26" spans="1:19" x14ac:dyDescent="0.25">
      <c r="A26" s="1" t="s">
        <v>41</v>
      </c>
      <c r="B26" s="1" t="s">
        <v>42</v>
      </c>
      <c r="C26" s="4">
        <v>44755</v>
      </c>
      <c r="D26" s="3">
        <v>585000</v>
      </c>
      <c r="E26" s="1" t="s">
        <v>30</v>
      </c>
      <c r="F26" s="1" t="s">
        <v>36</v>
      </c>
      <c r="G26" s="3">
        <v>585000</v>
      </c>
      <c r="H26" s="1" t="s">
        <v>17</v>
      </c>
      <c r="I26" s="1">
        <v>2022019954</v>
      </c>
      <c r="J26" s="1" t="s">
        <v>43</v>
      </c>
      <c r="K26" s="51">
        <v>42.35</v>
      </c>
      <c r="L26" s="51">
        <v>40</v>
      </c>
      <c r="M26" s="51">
        <v>2.35</v>
      </c>
      <c r="N26" s="5">
        <f t="shared" si="1"/>
        <v>14625</v>
      </c>
      <c r="O26" s="6">
        <f t="shared" si="2"/>
        <v>0.33574380165289258</v>
      </c>
      <c r="P26" s="1">
        <v>102</v>
      </c>
      <c r="Q26" s="1" t="s">
        <v>44</v>
      </c>
      <c r="R26" s="1" t="s">
        <v>45</v>
      </c>
      <c r="S26" s="1" t="s">
        <v>46</v>
      </c>
    </row>
    <row r="27" spans="1:19" x14ac:dyDescent="0.25">
      <c r="A27" s="1" t="s">
        <v>47</v>
      </c>
      <c r="B27" s="1" t="s">
        <v>48</v>
      </c>
      <c r="C27" s="4">
        <v>45371</v>
      </c>
      <c r="D27" s="3">
        <v>120000</v>
      </c>
      <c r="E27" s="1" t="s">
        <v>8</v>
      </c>
      <c r="F27" s="1" t="s">
        <v>9</v>
      </c>
      <c r="G27" s="3">
        <v>120000</v>
      </c>
      <c r="H27" s="1" t="s">
        <v>17</v>
      </c>
      <c r="I27" s="1">
        <v>2024005142</v>
      </c>
      <c r="K27" s="51">
        <v>11.83</v>
      </c>
      <c r="L27" s="51">
        <v>7.47</v>
      </c>
      <c r="M27" s="51">
        <v>4.3600000000000003</v>
      </c>
      <c r="N27" s="5">
        <f t="shared" si="1"/>
        <v>16064.25702811245</v>
      </c>
      <c r="O27" s="6">
        <f t="shared" si="2"/>
        <v>0.36878459660496898</v>
      </c>
      <c r="P27" s="1">
        <v>202</v>
      </c>
      <c r="Q27" s="1" t="s">
        <v>49</v>
      </c>
      <c r="R27" s="1" t="s">
        <v>50</v>
      </c>
      <c r="S27" s="1" t="s">
        <v>51</v>
      </c>
    </row>
    <row r="28" spans="1:19" x14ac:dyDescent="0.25">
      <c r="A28" s="1" t="s">
        <v>34</v>
      </c>
      <c r="B28" s="1" t="s">
        <v>35</v>
      </c>
      <c r="C28" s="4">
        <v>44831</v>
      </c>
      <c r="D28" s="3">
        <v>540000</v>
      </c>
      <c r="E28" s="1" t="s">
        <v>8</v>
      </c>
      <c r="F28" s="1" t="s">
        <v>36</v>
      </c>
      <c r="G28" s="3">
        <v>540000</v>
      </c>
      <c r="H28" s="1" t="s">
        <v>17</v>
      </c>
      <c r="I28" s="1">
        <v>2022026129</v>
      </c>
      <c r="J28" s="1" t="s">
        <v>37</v>
      </c>
      <c r="K28" s="51">
        <v>32.35</v>
      </c>
      <c r="L28" s="51">
        <v>31.85</v>
      </c>
      <c r="M28" s="51">
        <v>0.5</v>
      </c>
      <c r="N28" s="5">
        <f t="shared" si="1"/>
        <v>16954.47409733124</v>
      </c>
      <c r="O28" s="6">
        <f t="shared" si="2"/>
        <v>0.38922116844194765</v>
      </c>
      <c r="P28" s="1">
        <v>102</v>
      </c>
      <c r="Q28" s="8" t="s">
        <v>38</v>
      </c>
      <c r="R28" s="1" t="s">
        <v>39</v>
      </c>
      <c r="S28" s="1" t="s">
        <v>40</v>
      </c>
    </row>
    <row r="29" spans="1:19" x14ac:dyDescent="0.25">
      <c r="A29" s="1" t="s">
        <v>303</v>
      </c>
      <c r="B29" s="1" t="s">
        <v>57</v>
      </c>
      <c r="C29" s="4">
        <v>45260</v>
      </c>
      <c r="D29" s="9">
        <v>220000</v>
      </c>
      <c r="E29" s="1" t="s">
        <v>8</v>
      </c>
      <c r="F29" s="1" t="s">
        <v>36</v>
      </c>
      <c r="G29" s="9">
        <v>127855</v>
      </c>
      <c r="H29" s="1" t="s">
        <v>17</v>
      </c>
      <c r="I29" s="1">
        <v>2023026349</v>
      </c>
      <c r="J29" s="1" t="s">
        <v>58</v>
      </c>
      <c r="K29" s="51">
        <v>8.07</v>
      </c>
      <c r="L29" s="51">
        <v>6.75</v>
      </c>
      <c r="M29" s="51">
        <v>1.32</v>
      </c>
      <c r="N29" s="5">
        <f t="shared" si="1"/>
        <v>18941.481481481482</v>
      </c>
      <c r="O29" s="6">
        <f t="shared" si="2"/>
        <v>0.43483658130122776</v>
      </c>
      <c r="P29" s="10" t="s">
        <v>59</v>
      </c>
      <c r="Q29" s="1" t="s">
        <v>60</v>
      </c>
      <c r="R29" s="1" t="s">
        <v>155</v>
      </c>
      <c r="S29" s="1" t="s">
        <v>156</v>
      </c>
    </row>
    <row r="30" spans="1:19" x14ac:dyDescent="0.25">
      <c r="A30" s="1" t="s">
        <v>52</v>
      </c>
      <c r="B30" s="1" t="s">
        <v>53</v>
      </c>
      <c r="C30" s="4">
        <v>45037</v>
      </c>
      <c r="D30" s="3">
        <v>37000</v>
      </c>
      <c r="E30" s="1" t="s">
        <v>8</v>
      </c>
      <c r="F30" s="1" t="s">
        <v>9</v>
      </c>
      <c r="G30" s="3">
        <v>37000</v>
      </c>
      <c r="H30" s="1" t="s">
        <v>17</v>
      </c>
      <c r="I30" s="1">
        <v>2023010598</v>
      </c>
      <c r="K30" s="51">
        <v>1.88</v>
      </c>
      <c r="L30" s="51">
        <v>1.88</v>
      </c>
      <c r="M30" s="51">
        <v>0</v>
      </c>
      <c r="N30" s="5">
        <f t="shared" si="1"/>
        <v>19680.851063829788</v>
      </c>
      <c r="O30" s="6">
        <f t="shared" si="2"/>
        <v>0.45181017134595475</v>
      </c>
      <c r="P30" s="1">
        <v>202</v>
      </c>
      <c r="Q30" s="1" t="s">
        <v>54</v>
      </c>
      <c r="R30" s="1" t="s">
        <v>55</v>
      </c>
      <c r="S30" s="1" t="s">
        <v>56</v>
      </c>
    </row>
    <row r="31" spans="1:19" x14ac:dyDescent="0.25">
      <c r="A31" s="1" t="s">
        <v>61</v>
      </c>
      <c r="B31" s="1" t="s">
        <v>62</v>
      </c>
      <c r="C31" s="4">
        <v>44662</v>
      </c>
      <c r="D31" s="3">
        <v>105000</v>
      </c>
      <c r="E31" s="1" t="s">
        <v>8</v>
      </c>
      <c r="F31" s="1" t="s">
        <v>9</v>
      </c>
      <c r="G31" s="3">
        <v>105000</v>
      </c>
      <c r="H31" s="1" t="s">
        <v>17</v>
      </c>
      <c r="I31" s="1">
        <v>2022012561</v>
      </c>
      <c r="K31" s="51">
        <v>4.68</v>
      </c>
      <c r="L31" s="51">
        <v>4.68</v>
      </c>
      <c r="M31" s="51">
        <v>0</v>
      </c>
      <c r="N31" s="5">
        <f t="shared" si="1"/>
        <v>22435.897435897437</v>
      </c>
      <c r="O31" s="6">
        <f t="shared" si="2"/>
        <v>0.51505733323915148</v>
      </c>
      <c r="P31" s="1">
        <v>202</v>
      </c>
      <c r="Q31" s="7" t="s">
        <v>63</v>
      </c>
      <c r="R31" s="1" t="s">
        <v>39</v>
      </c>
      <c r="S31" s="1" t="s">
        <v>64</v>
      </c>
    </row>
    <row r="32" spans="1:19" ht="15.75" thickBot="1" x14ac:dyDescent="0.3">
      <c r="A32" s="52" t="s">
        <v>65</v>
      </c>
      <c r="B32" s="52" t="s">
        <v>66</v>
      </c>
      <c r="C32" s="53">
        <v>45093</v>
      </c>
      <c r="D32" s="54">
        <v>110000</v>
      </c>
      <c r="E32" s="52" t="s">
        <v>67</v>
      </c>
      <c r="F32" s="52" t="s">
        <v>36</v>
      </c>
      <c r="G32" s="54">
        <v>110000</v>
      </c>
      <c r="H32" s="52" t="s">
        <v>17</v>
      </c>
      <c r="I32" s="52">
        <v>2023015117</v>
      </c>
      <c r="J32" s="52" t="s">
        <v>68</v>
      </c>
      <c r="K32" s="240">
        <v>4.2299999999999995</v>
      </c>
      <c r="L32" s="240">
        <v>3.38</v>
      </c>
      <c r="M32" s="240">
        <v>0.85</v>
      </c>
      <c r="N32" s="55">
        <f t="shared" si="1"/>
        <v>32544.378698224853</v>
      </c>
      <c r="O32" s="56">
        <f t="shared" si="2"/>
        <v>0.74711613173151636</v>
      </c>
      <c r="P32" s="52">
        <v>202</v>
      </c>
      <c r="Q32" s="57" t="s">
        <v>69</v>
      </c>
      <c r="R32" s="52" t="s">
        <v>70</v>
      </c>
      <c r="S32" s="52" t="s">
        <v>71</v>
      </c>
    </row>
    <row r="33" spans="1:19" ht="16.5" thickTop="1" thickBot="1" x14ac:dyDescent="0.3">
      <c r="C33" s="4"/>
      <c r="G33" s="3">
        <f>SUM(G25:G32)</f>
        <v>1724855</v>
      </c>
      <c r="L33" s="51">
        <f>SUM(L25:L32)</f>
        <v>104.15</v>
      </c>
      <c r="M33" s="243" t="s">
        <v>183</v>
      </c>
      <c r="N33" s="60">
        <f>AVERAGE(N25:N32)</f>
        <v>19191.41901123619</v>
      </c>
      <c r="O33" s="61">
        <f t="shared" ref="O33:O34" si="3">N33/43560</f>
        <v>0.44057435746639556</v>
      </c>
      <c r="Q33" s="7"/>
    </row>
    <row r="34" spans="1:19" ht="15.75" thickBot="1" x14ac:dyDescent="0.3">
      <c r="A34" s="62"/>
      <c r="B34" s="62"/>
      <c r="C34" s="63"/>
      <c r="D34" s="64"/>
      <c r="E34" s="62"/>
      <c r="F34" s="62"/>
      <c r="G34" s="64"/>
      <c r="H34" s="62"/>
      <c r="I34" s="62"/>
      <c r="J34" s="62"/>
      <c r="K34" s="241"/>
      <c r="L34" s="241"/>
      <c r="M34" s="242" t="s">
        <v>184</v>
      </c>
      <c r="N34" s="245">
        <f>G33/L33</f>
        <v>16561.257801248197</v>
      </c>
      <c r="O34" s="67">
        <f t="shared" si="3"/>
        <v>0.38019416439963721</v>
      </c>
      <c r="P34" s="62"/>
      <c r="Q34" s="65"/>
      <c r="R34" s="62"/>
      <c r="S34" s="62"/>
    </row>
    <row r="35" spans="1:19" x14ac:dyDescent="0.25">
      <c r="C35" s="4"/>
      <c r="N35" s="50"/>
      <c r="Q35" s="7"/>
    </row>
    <row r="36" spans="1:19" x14ac:dyDescent="0.25">
      <c r="C36" s="4"/>
      <c r="P36" s="10"/>
    </row>
    <row r="37" spans="1:19" s="73" customFormat="1" ht="18.75" x14ac:dyDescent="0.3">
      <c r="A37" s="142" t="s">
        <v>341</v>
      </c>
      <c r="B37" s="143"/>
      <c r="C37" s="143"/>
      <c r="D37" s="144"/>
      <c r="E37" s="145"/>
      <c r="F37" s="146"/>
      <c r="G37" s="144"/>
      <c r="H37" s="147"/>
      <c r="I37" s="144"/>
      <c r="J37" s="148"/>
      <c r="K37" s="148"/>
      <c r="L37" s="145"/>
      <c r="M37" s="149"/>
      <c r="N37" s="149"/>
      <c r="O37" s="149"/>
      <c r="P37" s="149"/>
      <c r="Q37" s="149"/>
      <c r="R37" s="149"/>
      <c r="S37" s="149"/>
    </row>
    <row r="38" spans="1:19" customFormat="1" x14ac:dyDescent="0.25">
      <c r="A38" s="150" t="s">
        <v>256</v>
      </c>
      <c r="B38" s="151"/>
      <c r="C38" s="151"/>
      <c r="D38" s="152"/>
      <c r="E38" s="153"/>
      <c r="F38" s="154"/>
      <c r="G38" s="152"/>
      <c r="H38" s="155"/>
      <c r="I38" s="152"/>
      <c r="J38" s="156"/>
      <c r="K38" s="156"/>
      <c r="L38" s="153"/>
      <c r="M38" s="157"/>
      <c r="N38" s="157"/>
      <c r="O38" s="157"/>
      <c r="P38" s="157"/>
      <c r="Q38" s="157"/>
      <c r="R38" s="157"/>
      <c r="S38" s="157"/>
    </row>
    <row r="39" spans="1:19" customFormat="1" ht="15.75" x14ac:dyDescent="0.25">
      <c r="A39" s="244" t="s">
        <v>342</v>
      </c>
      <c r="B39" s="157"/>
      <c r="C39" s="254" t="s">
        <v>309</v>
      </c>
      <c r="D39" s="255"/>
      <c r="E39" s="256"/>
      <c r="F39" s="254" t="s">
        <v>224</v>
      </c>
      <c r="G39" s="257"/>
      <c r="H39" s="258"/>
      <c r="I39" s="254" t="s">
        <v>225</v>
      </c>
      <c r="J39" s="259"/>
      <c r="K39" s="156"/>
      <c r="L39" s="153"/>
      <c r="M39" s="157"/>
      <c r="N39" s="157"/>
      <c r="O39" s="157"/>
      <c r="P39" s="157"/>
      <c r="Q39" s="157"/>
      <c r="R39" s="157"/>
      <c r="S39" s="157"/>
    </row>
    <row r="40" spans="1:19" ht="45" x14ac:dyDescent="0.25">
      <c r="A40" s="13" t="s">
        <v>161</v>
      </c>
      <c r="B40" s="13" t="s">
        <v>162</v>
      </c>
      <c r="C40" s="14" t="s">
        <v>163</v>
      </c>
      <c r="D40" s="15" t="s">
        <v>164</v>
      </c>
      <c r="E40" s="13" t="s">
        <v>165</v>
      </c>
      <c r="F40" s="13" t="s">
        <v>166</v>
      </c>
      <c r="G40" s="15" t="s">
        <v>167</v>
      </c>
      <c r="H40" s="15" t="s">
        <v>168</v>
      </c>
      <c r="I40" s="15" t="s">
        <v>169</v>
      </c>
      <c r="J40" s="15" t="s">
        <v>170</v>
      </c>
      <c r="K40" s="239" t="s">
        <v>0</v>
      </c>
      <c r="L40" s="239" t="s">
        <v>1</v>
      </c>
      <c r="M40" s="239" t="s">
        <v>2</v>
      </c>
      <c r="N40" s="15" t="s">
        <v>3</v>
      </c>
      <c r="O40" s="15" t="s">
        <v>4</v>
      </c>
      <c r="P40" s="15" t="s">
        <v>171</v>
      </c>
      <c r="Q40" s="15" t="s">
        <v>5</v>
      </c>
      <c r="R40" s="15" t="s">
        <v>172</v>
      </c>
      <c r="S40" s="15" t="s">
        <v>173</v>
      </c>
    </row>
    <row r="41" spans="1:19" x14ac:dyDescent="0.25">
      <c r="A41" s="1" t="s">
        <v>72</v>
      </c>
      <c r="B41" s="1" t="s">
        <v>73</v>
      </c>
      <c r="C41" s="4">
        <v>44662</v>
      </c>
      <c r="D41" s="9">
        <v>80000</v>
      </c>
      <c r="E41" s="1" t="s">
        <v>8</v>
      </c>
      <c r="F41" s="1" t="s">
        <v>9</v>
      </c>
      <c r="G41" s="9">
        <v>80000</v>
      </c>
      <c r="H41" s="1" t="s">
        <v>17</v>
      </c>
      <c r="I41" s="1">
        <v>2022011548</v>
      </c>
      <c r="K41" s="51">
        <v>2.6</v>
      </c>
      <c r="L41" s="51">
        <v>2.1</v>
      </c>
      <c r="M41" s="51">
        <v>0.5</v>
      </c>
      <c r="N41" s="5">
        <f t="shared" ref="N41:N47" si="4">G41/L41</f>
        <v>38095.238095238092</v>
      </c>
      <c r="O41" s="6">
        <f t="shared" ref="O41:O49" si="5">N41/43560</f>
        <v>0.87454632909178354</v>
      </c>
      <c r="P41" s="1">
        <v>202</v>
      </c>
      <c r="Q41" s="1" t="s">
        <v>74</v>
      </c>
      <c r="R41" s="1" t="s">
        <v>75</v>
      </c>
      <c r="S41" s="1" t="s">
        <v>76</v>
      </c>
    </row>
    <row r="42" spans="1:19" x14ac:dyDescent="0.25">
      <c r="A42" s="1" t="s">
        <v>77</v>
      </c>
      <c r="B42" s="1" t="s">
        <v>78</v>
      </c>
      <c r="C42" s="4">
        <v>44867</v>
      </c>
      <c r="D42" s="9">
        <v>30000</v>
      </c>
      <c r="E42" s="1" t="s">
        <v>8</v>
      </c>
      <c r="F42" s="1" t="s">
        <v>9</v>
      </c>
      <c r="G42" s="9">
        <v>30000</v>
      </c>
      <c r="H42" s="1" t="s">
        <v>17</v>
      </c>
      <c r="I42" s="1">
        <v>2022029446</v>
      </c>
      <c r="K42" s="51">
        <v>0.9</v>
      </c>
      <c r="L42" s="51">
        <v>0.75</v>
      </c>
      <c r="M42" s="51">
        <v>0.15</v>
      </c>
      <c r="N42" s="5">
        <f t="shared" si="4"/>
        <v>40000</v>
      </c>
      <c r="O42" s="6">
        <f t="shared" si="5"/>
        <v>0.91827364554637281</v>
      </c>
      <c r="P42" s="1">
        <v>102</v>
      </c>
      <c r="Q42" s="7" t="s">
        <v>157</v>
      </c>
      <c r="R42" s="1" t="s">
        <v>80</v>
      </c>
      <c r="S42" s="1" t="s">
        <v>81</v>
      </c>
    </row>
    <row r="43" spans="1:19" x14ac:dyDescent="0.25">
      <c r="A43" s="1" t="s">
        <v>82</v>
      </c>
      <c r="B43" s="1" t="s">
        <v>83</v>
      </c>
      <c r="C43" s="4">
        <v>45048</v>
      </c>
      <c r="D43" s="9">
        <v>360000</v>
      </c>
      <c r="E43" s="1" t="s">
        <v>8</v>
      </c>
      <c r="F43" s="1" t="s">
        <v>9</v>
      </c>
      <c r="G43" s="9">
        <v>360000</v>
      </c>
      <c r="H43" s="1" t="s">
        <v>17</v>
      </c>
      <c r="I43" s="1">
        <v>2023011473</v>
      </c>
      <c r="K43" s="51">
        <v>7.39</v>
      </c>
      <c r="L43" s="51">
        <v>6.9859999999999998</v>
      </c>
      <c r="M43" s="51">
        <v>0.40400000000000003</v>
      </c>
      <c r="N43" s="5">
        <f t="shared" si="4"/>
        <v>51531.634697967362</v>
      </c>
      <c r="O43" s="6">
        <f t="shared" si="5"/>
        <v>1.1830035513766612</v>
      </c>
      <c r="P43" s="1">
        <v>102</v>
      </c>
      <c r="Q43" s="1" t="s">
        <v>84</v>
      </c>
      <c r="R43" s="1" t="s">
        <v>85</v>
      </c>
      <c r="S43" s="1" t="s">
        <v>86</v>
      </c>
    </row>
    <row r="44" spans="1:19" x14ac:dyDescent="0.25">
      <c r="A44" s="1" t="s">
        <v>87</v>
      </c>
      <c r="B44" s="1" t="s">
        <v>88</v>
      </c>
      <c r="C44" s="4">
        <v>44894</v>
      </c>
      <c r="D44" s="9">
        <v>255000</v>
      </c>
      <c r="E44" s="1" t="s">
        <v>8</v>
      </c>
      <c r="F44" s="1" t="s">
        <v>9</v>
      </c>
      <c r="G44" s="9">
        <v>255000</v>
      </c>
      <c r="H44" s="1" t="s">
        <v>17</v>
      </c>
      <c r="I44" s="1">
        <v>2022031104</v>
      </c>
      <c r="K44" s="51">
        <v>5.27</v>
      </c>
      <c r="L44" s="51">
        <v>4.08</v>
      </c>
      <c r="M44" s="51">
        <v>1.19</v>
      </c>
      <c r="N44" s="5">
        <f t="shared" si="4"/>
        <v>62500</v>
      </c>
      <c r="O44" s="6">
        <f t="shared" si="5"/>
        <v>1.4348025711662076</v>
      </c>
      <c r="P44" s="1">
        <v>202</v>
      </c>
      <c r="Q44" s="7" t="s">
        <v>89</v>
      </c>
      <c r="R44" s="1" t="s">
        <v>90</v>
      </c>
      <c r="S44" s="1" t="s">
        <v>91</v>
      </c>
    </row>
    <row r="45" spans="1:19" x14ac:dyDescent="0.25">
      <c r="A45" s="1" t="s">
        <v>92</v>
      </c>
      <c r="B45" s="1" t="s">
        <v>93</v>
      </c>
      <c r="C45" s="4">
        <v>45117</v>
      </c>
      <c r="D45" s="11">
        <v>70000</v>
      </c>
      <c r="E45" s="1" t="s">
        <v>30</v>
      </c>
      <c r="F45" s="1" t="s">
        <v>9</v>
      </c>
      <c r="G45" s="11">
        <v>70000</v>
      </c>
      <c r="H45" s="2" t="s">
        <v>10</v>
      </c>
      <c r="I45" s="1">
        <v>2023016827</v>
      </c>
      <c r="K45" s="51">
        <v>0.59</v>
      </c>
      <c r="L45" s="51">
        <v>0.59</v>
      </c>
      <c r="M45" s="51">
        <v>0</v>
      </c>
      <c r="N45" s="5">
        <f t="shared" si="4"/>
        <v>118644.06779661018</v>
      </c>
      <c r="O45" s="6">
        <f t="shared" si="5"/>
        <v>2.7236930164511062</v>
      </c>
      <c r="P45" s="1">
        <v>302</v>
      </c>
      <c r="Q45" s="1" t="s">
        <v>94</v>
      </c>
      <c r="R45" s="1" t="s">
        <v>95</v>
      </c>
      <c r="S45" s="1" t="s">
        <v>96</v>
      </c>
    </row>
    <row r="46" spans="1:19" x14ac:dyDescent="0.25">
      <c r="A46" s="1" t="s">
        <v>97</v>
      </c>
      <c r="B46" s="1" t="s">
        <v>98</v>
      </c>
      <c r="C46" s="4">
        <v>45055</v>
      </c>
      <c r="D46" s="9">
        <v>32000</v>
      </c>
      <c r="E46" s="1" t="s">
        <v>67</v>
      </c>
      <c r="F46" s="1" t="s">
        <v>9</v>
      </c>
      <c r="G46" s="9">
        <v>32000</v>
      </c>
      <c r="H46" s="1" t="s">
        <v>17</v>
      </c>
      <c r="I46" s="1">
        <v>2023012681</v>
      </c>
      <c r="K46" s="51">
        <v>0.4</v>
      </c>
      <c r="L46" s="51">
        <v>0.4</v>
      </c>
      <c r="M46" s="51">
        <v>0</v>
      </c>
      <c r="N46" s="5">
        <f t="shared" si="4"/>
        <v>80000</v>
      </c>
      <c r="O46" s="6">
        <f t="shared" si="5"/>
        <v>1.8365472910927456</v>
      </c>
      <c r="P46" s="1">
        <v>202</v>
      </c>
      <c r="Q46" s="1" t="s">
        <v>99</v>
      </c>
      <c r="R46" s="1" t="s">
        <v>100</v>
      </c>
      <c r="S46" s="1" t="s">
        <v>101</v>
      </c>
    </row>
    <row r="47" spans="1:19" ht="15.75" thickBot="1" x14ac:dyDescent="0.3">
      <c r="A47" s="52" t="s">
        <v>103</v>
      </c>
      <c r="B47" s="52" t="s">
        <v>104</v>
      </c>
      <c r="C47" s="53">
        <v>45264</v>
      </c>
      <c r="D47" s="54">
        <v>100000</v>
      </c>
      <c r="E47" s="52" t="s">
        <v>8</v>
      </c>
      <c r="F47" s="52" t="s">
        <v>9</v>
      </c>
      <c r="G47" s="54">
        <v>100000</v>
      </c>
      <c r="H47" s="52" t="s">
        <v>17</v>
      </c>
      <c r="I47" s="52">
        <v>2023026158</v>
      </c>
      <c r="J47" s="52"/>
      <c r="K47" s="240">
        <v>1.0900000000000001</v>
      </c>
      <c r="L47" s="240">
        <v>1.0900000000000001</v>
      </c>
      <c r="M47" s="240">
        <v>0</v>
      </c>
      <c r="N47" s="55">
        <f t="shared" si="4"/>
        <v>91743.119266055044</v>
      </c>
      <c r="O47" s="56">
        <f t="shared" si="5"/>
        <v>2.1061322145559007</v>
      </c>
      <c r="P47" s="52">
        <v>202</v>
      </c>
      <c r="Q47" s="57" t="s">
        <v>158</v>
      </c>
      <c r="R47" s="52" t="s">
        <v>105</v>
      </c>
      <c r="S47" s="52" t="s">
        <v>106</v>
      </c>
    </row>
    <row r="48" spans="1:19" ht="16.5" thickTop="1" thickBot="1" x14ac:dyDescent="0.3">
      <c r="C48" s="4"/>
      <c r="G48" s="3">
        <f>SUM(G41:G47)</f>
        <v>927000</v>
      </c>
      <c r="L48" s="51">
        <f>SUM(L41:L47)</f>
        <v>15.996</v>
      </c>
      <c r="M48" s="243" t="s">
        <v>183</v>
      </c>
      <c r="N48" s="60">
        <f>AVERAGE(N41:N47)</f>
        <v>68930.579979410089</v>
      </c>
      <c r="O48" s="61">
        <f>N48/43560</f>
        <v>1.5824283741829681</v>
      </c>
      <c r="Q48" s="7"/>
    </row>
    <row r="49" spans="1:19" ht="15.75" thickBot="1" x14ac:dyDescent="0.3">
      <c r="A49" s="62"/>
      <c r="B49" s="62"/>
      <c r="C49" s="63"/>
      <c r="D49" s="64"/>
      <c r="E49" s="62"/>
      <c r="F49" s="62"/>
      <c r="G49" s="64"/>
      <c r="H49" s="62"/>
      <c r="I49" s="62"/>
      <c r="J49" s="62"/>
      <c r="K49" s="241"/>
      <c r="L49" s="241"/>
      <c r="M49" s="242" t="s">
        <v>184</v>
      </c>
      <c r="N49" s="245">
        <f>G48/L48</f>
        <v>57951.987996999247</v>
      </c>
      <c r="O49" s="67">
        <f t="shared" si="5"/>
        <v>1.3303945821166034</v>
      </c>
      <c r="P49" s="62"/>
      <c r="Q49" s="65"/>
      <c r="R49" s="62"/>
      <c r="S49" s="62"/>
    </row>
    <row r="50" spans="1:19" x14ac:dyDescent="0.25">
      <c r="C50" s="4"/>
      <c r="N50" s="50"/>
      <c r="Q50" s="7"/>
    </row>
    <row r="51" spans="1:19" x14ac:dyDescent="0.25">
      <c r="C51" s="4"/>
      <c r="D51" s="9"/>
      <c r="G51" s="9"/>
    </row>
    <row r="52" spans="1:19" s="73" customFormat="1" ht="18.75" x14ac:dyDescent="0.3">
      <c r="A52" s="246" t="s">
        <v>340</v>
      </c>
      <c r="B52" s="165"/>
      <c r="C52" s="165"/>
      <c r="D52" s="166"/>
      <c r="E52" s="167"/>
      <c r="F52" s="168"/>
      <c r="G52" s="166"/>
      <c r="H52" s="169"/>
      <c r="I52" s="166"/>
      <c r="J52" s="170"/>
      <c r="K52" s="170"/>
      <c r="L52" s="167"/>
      <c r="M52" s="167"/>
      <c r="N52" s="171"/>
      <c r="O52" s="171"/>
      <c r="P52" s="171"/>
      <c r="Q52" s="171"/>
      <c r="R52" s="171"/>
      <c r="S52" s="171"/>
    </row>
    <row r="53" spans="1:19" customFormat="1" x14ac:dyDescent="0.25">
      <c r="A53" s="172" t="s">
        <v>315</v>
      </c>
      <c r="B53" s="173"/>
      <c r="C53" s="173"/>
      <c r="D53" s="174"/>
      <c r="E53" s="175"/>
      <c r="F53" s="176"/>
      <c r="G53" s="174"/>
      <c r="H53" s="177"/>
      <c r="I53" s="174"/>
      <c r="J53" s="178"/>
      <c r="K53" s="178"/>
      <c r="L53" s="175"/>
      <c r="M53" s="175"/>
      <c r="N53" s="179"/>
      <c r="O53" s="179"/>
      <c r="P53" s="179"/>
      <c r="Q53" s="179"/>
      <c r="R53" s="179"/>
      <c r="S53" s="179"/>
    </row>
    <row r="54" spans="1:19" customFormat="1" ht="15.75" x14ac:dyDescent="0.25">
      <c r="A54" s="180" t="s">
        <v>307</v>
      </c>
      <c r="B54" s="179"/>
      <c r="C54" s="260" t="s">
        <v>308</v>
      </c>
      <c r="D54" s="179"/>
      <c r="E54" s="179"/>
      <c r="F54" s="260" t="s">
        <v>224</v>
      </c>
      <c r="G54" s="261"/>
      <c r="H54" s="262"/>
      <c r="I54" s="260" t="s">
        <v>225</v>
      </c>
      <c r="J54" s="263"/>
      <c r="K54" s="178"/>
      <c r="L54" s="175"/>
      <c r="M54" s="175"/>
      <c r="N54" s="179"/>
      <c r="O54" s="179"/>
      <c r="P54" s="179"/>
      <c r="Q54" s="179"/>
      <c r="R54" s="179"/>
      <c r="S54" s="179"/>
    </row>
    <row r="55" spans="1:19" ht="45" x14ac:dyDescent="0.25">
      <c r="A55" s="13" t="s">
        <v>161</v>
      </c>
      <c r="B55" s="13" t="s">
        <v>162</v>
      </c>
      <c r="C55" s="14" t="s">
        <v>163</v>
      </c>
      <c r="D55" s="15" t="s">
        <v>164</v>
      </c>
      <c r="E55" s="13" t="s">
        <v>165</v>
      </c>
      <c r="F55" s="13" t="s">
        <v>166</v>
      </c>
      <c r="G55" s="15" t="s">
        <v>167</v>
      </c>
      <c r="H55" s="15" t="s">
        <v>168</v>
      </c>
      <c r="I55" s="15" t="s">
        <v>169</v>
      </c>
      <c r="J55" s="15" t="s">
        <v>170</v>
      </c>
      <c r="K55" s="239" t="s">
        <v>0</v>
      </c>
      <c r="L55" s="239" t="s">
        <v>1</v>
      </c>
      <c r="M55" s="239" t="s">
        <v>2</v>
      </c>
      <c r="N55" s="15" t="s">
        <v>3</v>
      </c>
      <c r="O55" s="15" t="s">
        <v>4</v>
      </c>
      <c r="P55" s="15" t="s">
        <v>171</v>
      </c>
      <c r="Q55" s="15" t="s">
        <v>5</v>
      </c>
      <c r="R55" s="15" t="s">
        <v>172</v>
      </c>
      <c r="S55" s="15" t="s">
        <v>173</v>
      </c>
    </row>
    <row r="56" spans="1:19" x14ac:dyDescent="0.25">
      <c r="A56" s="1" t="s">
        <v>107</v>
      </c>
      <c r="B56" s="1" t="s">
        <v>108</v>
      </c>
      <c r="C56" s="4">
        <v>45113</v>
      </c>
      <c r="D56" s="9">
        <v>330000</v>
      </c>
      <c r="E56" s="1" t="s">
        <v>8</v>
      </c>
      <c r="F56" s="1" t="s">
        <v>36</v>
      </c>
      <c r="G56" s="9">
        <v>330000</v>
      </c>
      <c r="H56" s="1" t="s">
        <v>17</v>
      </c>
      <c r="I56" s="1">
        <v>2023017138</v>
      </c>
      <c r="J56" s="1" t="s">
        <v>109</v>
      </c>
      <c r="K56" s="51">
        <v>2.9</v>
      </c>
      <c r="L56" s="51">
        <v>2.9</v>
      </c>
      <c r="M56" s="51">
        <v>0</v>
      </c>
      <c r="N56" s="5">
        <f>G56/L56</f>
        <v>113793.10344827587</v>
      </c>
      <c r="O56" s="6">
        <f t="shared" ref="O56:O70" si="6">N56/43560</f>
        <v>2.6123301985370952</v>
      </c>
      <c r="P56" s="1">
        <v>202</v>
      </c>
      <c r="Q56" s="1" t="s">
        <v>110</v>
      </c>
      <c r="R56" s="1" t="s">
        <v>111</v>
      </c>
      <c r="S56" s="1" t="s">
        <v>112</v>
      </c>
    </row>
    <row r="57" spans="1:19" x14ac:dyDescent="0.25">
      <c r="A57" s="1" t="s">
        <v>113</v>
      </c>
      <c r="B57" s="1" t="s">
        <v>114</v>
      </c>
      <c r="C57" s="4">
        <v>45058</v>
      </c>
      <c r="D57" s="9">
        <v>200000</v>
      </c>
      <c r="E57" s="1" t="s">
        <v>8</v>
      </c>
      <c r="F57" s="1" t="s">
        <v>9</v>
      </c>
      <c r="G57" s="9">
        <v>200000</v>
      </c>
      <c r="H57" s="1" t="s">
        <v>17</v>
      </c>
      <c r="I57" s="1">
        <v>2023012550</v>
      </c>
      <c r="K57" s="51">
        <v>1.47</v>
      </c>
      <c r="L57" s="51">
        <v>1.47</v>
      </c>
      <c r="M57" s="51">
        <v>0</v>
      </c>
      <c r="N57" s="5">
        <f>G57/L57</f>
        <v>136054.42176870749</v>
      </c>
      <c r="O57" s="6">
        <f t="shared" si="6"/>
        <v>3.12337974675637</v>
      </c>
      <c r="P57" s="1">
        <v>202</v>
      </c>
      <c r="Q57" s="1" t="s">
        <v>115</v>
      </c>
      <c r="R57" s="1" t="s">
        <v>116</v>
      </c>
      <c r="S57" s="1" t="s">
        <v>117</v>
      </c>
    </row>
    <row r="58" spans="1:19" x14ac:dyDescent="0.25">
      <c r="A58" s="1" t="s">
        <v>118</v>
      </c>
      <c r="B58" s="1" t="s">
        <v>119</v>
      </c>
      <c r="C58" s="4">
        <v>45134</v>
      </c>
      <c r="D58" s="9">
        <v>50000</v>
      </c>
      <c r="E58" s="1" t="s">
        <v>8</v>
      </c>
      <c r="F58" s="1" t="s">
        <v>9</v>
      </c>
      <c r="G58" s="9">
        <v>50000</v>
      </c>
      <c r="H58" s="1" t="s">
        <v>17</v>
      </c>
      <c r="I58" s="1">
        <v>2023017248</v>
      </c>
      <c r="K58" s="51">
        <v>0.43</v>
      </c>
      <c r="L58" s="51">
        <v>0.43</v>
      </c>
      <c r="M58" s="51">
        <v>0</v>
      </c>
      <c r="N58" s="5">
        <f>G58/L58</f>
        <v>116279.06976744186</v>
      </c>
      <c r="O58" s="6">
        <f t="shared" si="6"/>
        <v>2.6694001324022465</v>
      </c>
      <c r="P58" s="1">
        <v>202</v>
      </c>
      <c r="Q58" s="1" t="s">
        <v>120</v>
      </c>
      <c r="R58" s="1" t="s">
        <v>121</v>
      </c>
      <c r="S58" s="1" t="s">
        <v>122</v>
      </c>
    </row>
    <row r="59" spans="1:19" ht="15.75" thickBot="1" x14ac:dyDescent="0.3">
      <c r="A59" s="52" t="s">
        <v>123</v>
      </c>
      <c r="B59" s="52" t="s">
        <v>124</v>
      </c>
      <c r="C59" s="53">
        <v>45050</v>
      </c>
      <c r="D59" s="54">
        <v>150000</v>
      </c>
      <c r="E59" s="52" t="s">
        <v>8</v>
      </c>
      <c r="F59" s="52" t="s">
        <v>9</v>
      </c>
      <c r="G59" s="54">
        <v>150000</v>
      </c>
      <c r="H59" s="52" t="s">
        <v>17</v>
      </c>
      <c r="I59" s="52">
        <v>2023011599</v>
      </c>
      <c r="J59" s="52"/>
      <c r="K59" s="240">
        <v>1.27</v>
      </c>
      <c r="L59" s="240">
        <v>1.27</v>
      </c>
      <c r="M59" s="240">
        <v>0</v>
      </c>
      <c r="N59" s="55">
        <f>G59/L59</f>
        <v>118110.23622047243</v>
      </c>
      <c r="O59" s="56">
        <f t="shared" si="6"/>
        <v>2.7114379297629116</v>
      </c>
      <c r="P59" s="52">
        <v>202</v>
      </c>
      <c r="Q59" s="57" t="s">
        <v>125</v>
      </c>
      <c r="R59" s="52" t="s">
        <v>126</v>
      </c>
      <c r="S59" s="52" t="s">
        <v>127</v>
      </c>
    </row>
    <row r="60" spans="1:19" ht="16.5" thickTop="1" thickBot="1" x14ac:dyDescent="0.3">
      <c r="C60" s="4"/>
      <c r="G60" s="3">
        <f>SUM(G56:G59)</f>
        <v>730000</v>
      </c>
      <c r="L60" s="51">
        <f>SUM(L56:L59)</f>
        <v>6.07</v>
      </c>
      <c r="M60" s="243" t="s">
        <v>183</v>
      </c>
      <c r="N60" s="60">
        <f>AVERAGE(N56:N59)</f>
        <v>121059.20780122442</v>
      </c>
      <c r="O60" s="61">
        <f>N60/43560</f>
        <v>2.779137001864656</v>
      </c>
      <c r="Q60" s="7"/>
    </row>
    <row r="61" spans="1:19" ht="15.75" thickBot="1" x14ac:dyDescent="0.3">
      <c r="A61" s="62"/>
      <c r="B61" s="62"/>
      <c r="C61" s="63"/>
      <c r="D61" s="64"/>
      <c r="E61" s="62"/>
      <c r="F61" s="62"/>
      <c r="G61" s="64"/>
      <c r="H61" s="62"/>
      <c r="I61" s="62"/>
      <c r="J61" s="62"/>
      <c r="K61" s="241"/>
      <c r="L61" s="241"/>
      <c r="M61" s="242" t="s">
        <v>184</v>
      </c>
      <c r="N61" s="245">
        <f>G60/L60</f>
        <v>120263.59143327842</v>
      </c>
      <c r="O61" s="67">
        <f t="shared" ref="O61" si="7">N61/43560</f>
        <v>2.7608721632984023</v>
      </c>
      <c r="P61" s="62"/>
      <c r="Q61" s="65"/>
      <c r="R61" s="62"/>
      <c r="S61" s="62"/>
    </row>
    <row r="62" spans="1:19" x14ac:dyDescent="0.25">
      <c r="C62" s="4"/>
      <c r="N62" s="50"/>
      <c r="Q62" s="7"/>
    </row>
    <row r="63" spans="1:19" x14ac:dyDescent="0.25">
      <c r="C63" s="4"/>
      <c r="D63" s="9"/>
      <c r="G63" s="9"/>
    </row>
    <row r="64" spans="1:19" s="73" customFormat="1" ht="18.75" x14ac:dyDescent="0.3">
      <c r="A64" s="264" t="s">
        <v>274</v>
      </c>
      <c r="B64" s="265"/>
      <c r="C64" s="265"/>
      <c r="D64" s="266"/>
      <c r="E64" s="267"/>
      <c r="F64" s="268"/>
      <c r="G64" s="266"/>
      <c r="H64" s="269"/>
      <c r="I64" s="266"/>
      <c r="J64" s="270"/>
      <c r="K64" s="270"/>
      <c r="L64" s="267"/>
      <c r="M64" s="267"/>
      <c r="N64" s="271"/>
      <c r="O64" s="271"/>
      <c r="P64" s="271"/>
      <c r="Q64" s="271"/>
      <c r="R64" s="271"/>
      <c r="S64" s="271"/>
    </row>
    <row r="65" spans="1:19" customFormat="1" x14ac:dyDescent="0.25">
      <c r="A65" s="272" t="s">
        <v>275</v>
      </c>
      <c r="B65" s="273"/>
      <c r="C65" s="273"/>
      <c r="D65" s="274"/>
      <c r="E65" s="275"/>
      <c r="F65" s="276"/>
      <c r="G65" s="274"/>
      <c r="H65" s="277"/>
      <c r="I65" s="274"/>
      <c r="J65" s="278"/>
      <c r="K65" s="278"/>
      <c r="L65" s="275"/>
      <c r="M65" s="275"/>
      <c r="N65" s="279"/>
      <c r="O65" s="279"/>
      <c r="P65" s="279"/>
      <c r="Q65" s="279"/>
      <c r="R65" s="279"/>
      <c r="S65" s="279"/>
    </row>
    <row r="66" spans="1:19" customFormat="1" ht="15.75" x14ac:dyDescent="0.25">
      <c r="A66" s="280" t="s">
        <v>317</v>
      </c>
      <c r="B66" s="279"/>
      <c r="C66" s="281" t="s">
        <v>312</v>
      </c>
      <c r="D66" s="282"/>
      <c r="E66" s="283"/>
      <c r="F66" s="281" t="s">
        <v>277</v>
      </c>
      <c r="G66" s="284"/>
      <c r="H66" s="285"/>
      <c r="I66" s="281" t="s">
        <v>278</v>
      </c>
      <c r="J66" s="286"/>
      <c r="K66" s="278"/>
      <c r="L66" s="275"/>
      <c r="M66" s="275"/>
      <c r="N66" s="279"/>
      <c r="O66" s="279"/>
      <c r="P66" s="279"/>
      <c r="Q66" s="279"/>
      <c r="R66" s="279"/>
      <c r="S66" s="279"/>
    </row>
    <row r="67" spans="1:19" ht="45" x14ac:dyDescent="0.25">
      <c r="A67" s="13" t="s">
        <v>161</v>
      </c>
      <c r="B67" s="13" t="s">
        <v>162</v>
      </c>
      <c r="C67" s="14" t="s">
        <v>163</v>
      </c>
      <c r="D67" s="15" t="s">
        <v>164</v>
      </c>
      <c r="E67" s="13" t="s">
        <v>165</v>
      </c>
      <c r="F67" s="13" t="s">
        <v>166</v>
      </c>
      <c r="G67" s="15" t="s">
        <v>167</v>
      </c>
      <c r="H67" s="15" t="s">
        <v>168</v>
      </c>
      <c r="I67" s="15" t="s">
        <v>169</v>
      </c>
      <c r="J67" s="15" t="s">
        <v>170</v>
      </c>
      <c r="K67" s="239" t="s">
        <v>0</v>
      </c>
      <c r="L67" s="239" t="s">
        <v>1</v>
      </c>
      <c r="M67" s="239" t="s">
        <v>2</v>
      </c>
      <c r="N67" s="15" t="s">
        <v>3</v>
      </c>
      <c r="O67" s="15" t="s">
        <v>4</v>
      </c>
      <c r="P67" s="15" t="s">
        <v>171</v>
      </c>
      <c r="Q67" s="15" t="s">
        <v>5</v>
      </c>
      <c r="R67" s="15" t="s">
        <v>172</v>
      </c>
      <c r="S67" s="15" t="s">
        <v>173</v>
      </c>
    </row>
    <row r="68" spans="1:19" x14ac:dyDescent="0.25">
      <c r="A68" s="1" t="s">
        <v>128</v>
      </c>
      <c r="B68" s="1" t="s">
        <v>129</v>
      </c>
      <c r="C68" s="4">
        <v>44967</v>
      </c>
      <c r="D68" s="9">
        <v>600000</v>
      </c>
      <c r="E68" s="1" t="s">
        <v>8</v>
      </c>
      <c r="F68" s="1" t="s">
        <v>9</v>
      </c>
      <c r="G68" s="9">
        <v>600000</v>
      </c>
      <c r="H68" s="1" t="s">
        <v>17</v>
      </c>
      <c r="I68" s="1">
        <v>2023002850</v>
      </c>
      <c r="K68" s="51">
        <v>4</v>
      </c>
      <c r="L68" s="51">
        <v>3.65</v>
      </c>
      <c r="M68" s="51">
        <v>0.35</v>
      </c>
      <c r="N68" s="5">
        <f>G68/L68</f>
        <v>164383.56164383562</v>
      </c>
      <c r="O68" s="6">
        <f t="shared" si="6"/>
        <v>3.7737273104645461</v>
      </c>
      <c r="P68" s="1">
        <v>202</v>
      </c>
      <c r="Q68" s="7" t="s">
        <v>130</v>
      </c>
      <c r="R68" s="1" t="s">
        <v>131</v>
      </c>
      <c r="S68" s="1" t="s">
        <v>132</v>
      </c>
    </row>
    <row r="69" spans="1:19" x14ac:dyDescent="0.25">
      <c r="A69" s="1" t="s">
        <v>133</v>
      </c>
      <c r="B69" s="1" t="s">
        <v>134</v>
      </c>
      <c r="C69" s="4">
        <v>45022</v>
      </c>
      <c r="D69" s="9">
        <v>400000</v>
      </c>
      <c r="E69" s="1" t="s">
        <v>8</v>
      </c>
      <c r="F69" s="1" t="s">
        <v>9</v>
      </c>
      <c r="G69" s="9">
        <v>400000</v>
      </c>
      <c r="H69" s="1" t="s">
        <v>17</v>
      </c>
      <c r="I69" s="1">
        <v>2023009893</v>
      </c>
      <c r="K69" s="51">
        <v>2.15</v>
      </c>
      <c r="L69" s="51">
        <v>2.15</v>
      </c>
      <c r="M69" s="51">
        <v>0</v>
      </c>
      <c r="N69" s="5">
        <f>G69/L69</f>
        <v>186046.51162790699</v>
      </c>
      <c r="O69" s="6">
        <f t="shared" si="6"/>
        <v>4.2710402118435953</v>
      </c>
      <c r="P69" s="1">
        <v>202</v>
      </c>
      <c r="Q69" s="1" t="s">
        <v>159</v>
      </c>
      <c r="R69" s="1" t="s">
        <v>105</v>
      </c>
      <c r="S69" s="1" t="s">
        <v>135</v>
      </c>
    </row>
    <row r="70" spans="1:19" ht="15.75" thickBot="1" x14ac:dyDescent="0.3">
      <c r="A70" s="52" t="s">
        <v>136</v>
      </c>
      <c r="B70" s="52" t="s">
        <v>137</v>
      </c>
      <c r="C70" s="53">
        <v>45266</v>
      </c>
      <c r="D70" s="54">
        <v>300000</v>
      </c>
      <c r="E70" s="52" t="s">
        <v>67</v>
      </c>
      <c r="F70" s="52" t="s">
        <v>9</v>
      </c>
      <c r="G70" s="54">
        <v>300000</v>
      </c>
      <c r="H70" s="52" t="s">
        <v>17</v>
      </c>
      <c r="I70" s="52">
        <v>2023026592</v>
      </c>
      <c r="J70" s="52"/>
      <c r="K70" s="240">
        <v>1.61</v>
      </c>
      <c r="L70" s="240">
        <v>1.61</v>
      </c>
      <c r="M70" s="240">
        <v>0</v>
      </c>
      <c r="N70" s="55">
        <f>G70/L70</f>
        <v>186335.40372670806</v>
      </c>
      <c r="O70" s="56">
        <f t="shared" si="6"/>
        <v>4.2776722618619845</v>
      </c>
      <c r="P70" s="52">
        <v>202</v>
      </c>
      <c r="Q70" s="57" t="s">
        <v>160</v>
      </c>
      <c r="R70" s="52" t="s">
        <v>138</v>
      </c>
      <c r="S70" s="52" t="s">
        <v>139</v>
      </c>
    </row>
    <row r="71" spans="1:19" ht="16.5" thickTop="1" thickBot="1" x14ac:dyDescent="0.3">
      <c r="C71" s="4"/>
      <c r="G71" s="3">
        <f>SUM(G68:G70)</f>
        <v>1300000</v>
      </c>
      <c r="L71" s="51">
        <f>SUM(L68:L70)</f>
        <v>7.41</v>
      </c>
      <c r="M71" s="243" t="s">
        <v>183</v>
      </c>
      <c r="N71" s="60">
        <f>AVERAGE(N68:N70)</f>
        <v>178921.82566615022</v>
      </c>
      <c r="O71" s="61">
        <f>N71/43560</f>
        <v>4.1074799280567085</v>
      </c>
      <c r="Q71" s="7"/>
    </row>
    <row r="72" spans="1:19" ht="15.75" thickBot="1" x14ac:dyDescent="0.3">
      <c r="A72" s="62"/>
      <c r="B72" s="62"/>
      <c r="C72" s="63"/>
      <c r="D72" s="64"/>
      <c r="E72" s="62"/>
      <c r="F72" s="62"/>
      <c r="G72" s="64"/>
      <c r="H72" s="62"/>
      <c r="I72" s="62"/>
      <c r="J72" s="62"/>
      <c r="K72" s="241"/>
      <c r="L72" s="241"/>
      <c r="M72" s="242" t="s">
        <v>184</v>
      </c>
      <c r="N72" s="245">
        <f>G71/L71</f>
        <v>175438.59649122806</v>
      </c>
      <c r="O72" s="67">
        <f t="shared" ref="O72" si="8">N72/43560</f>
        <v>4.0275159892384771</v>
      </c>
      <c r="P72" s="62"/>
      <c r="Q72" s="65"/>
      <c r="R72" s="62"/>
      <c r="S72" s="62"/>
    </row>
    <row r="73" spans="1:19" x14ac:dyDescent="0.25">
      <c r="C73" s="4"/>
      <c r="N73" s="50"/>
      <c r="Q73" s="7"/>
    </row>
    <row r="74" spans="1:19" x14ac:dyDescent="0.25">
      <c r="C74" s="4"/>
      <c r="D74" s="9"/>
      <c r="G74" s="9"/>
      <c r="N74" s="51"/>
      <c r="O74" s="51"/>
    </row>
    <row r="75" spans="1:19" s="73" customFormat="1" ht="18.75" x14ac:dyDescent="0.3">
      <c r="A75" s="211" t="s">
        <v>290</v>
      </c>
      <c r="B75" s="212"/>
      <c r="C75" s="212"/>
      <c r="D75" s="213"/>
      <c r="E75" s="214"/>
      <c r="F75" s="215"/>
      <c r="G75" s="213"/>
      <c r="H75" s="216"/>
      <c r="I75" s="213"/>
      <c r="J75" s="217"/>
      <c r="K75" s="217"/>
      <c r="L75" s="214"/>
      <c r="M75" s="214"/>
      <c r="N75" s="218"/>
    </row>
    <row r="76" spans="1:19" customFormat="1" x14ac:dyDescent="0.25">
      <c r="A76" s="219" t="s">
        <v>291</v>
      </c>
      <c r="B76" s="220"/>
      <c r="C76" s="220"/>
      <c r="D76" s="221"/>
      <c r="E76" s="222"/>
      <c r="F76" s="223"/>
      <c r="G76" s="221"/>
      <c r="H76" s="224"/>
      <c r="I76" s="221"/>
      <c r="J76" s="225"/>
      <c r="K76" s="225"/>
      <c r="L76" s="222"/>
      <c r="M76" s="222"/>
      <c r="N76" s="226"/>
    </row>
    <row r="77" spans="1:19" customFormat="1" ht="15.75" x14ac:dyDescent="0.25">
      <c r="A77" s="227" t="s">
        <v>318</v>
      </c>
      <c r="B77" s="226"/>
      <c r="C77" s="287" t="s">
        <v>313</v>
      </c>
      <c r="D77" s="226"/>
      <c r="E77" s="226"/>
      <c r="F77" s="228" t="s">
        <v>293</v>
      </c>
      <c r="G77" s="229"/>
      <c r="H77" s="230"/>
      <c r="I77" s="228" t="s">
        <v>294</v>
      </c>
      <c r="J77" s="225"/>
      <c r="K77" s="225"/>
      <c r="L77" s="222"/>
      <c r="M77" s="222"/>
      <c r="N77" s="226"/>
    </row>
    <row r="78" spans="1:19" ht="45" x14ac:dyDescent="0.25">
      <c r="A78" s="13" t="s">
        <v>161</v>
      </c>
      <c r="B78" s="13" t="s">
        <v>162</v>
      </c>
      <c r="C78" s="14" t="s">
        <v>163</v>
      </c>
      <c r="D78" s="15" t="s">
        <v>164</v>
      </c>
      <c r="E78" s="13" t="s">
        <v>165</v>
      </c>
      <c r="F78" s="13" t="s">
        <v>166</v>
      </c>
      <c r="G78" s="15" t="s">
        <v>167</v>
      </c>
      <c r="H78" s="15" t="s">
        <v>168</v>
      </c>
      <c r="I78" s="15" t="s">
        <v>169</v>
      </c>
      <c r="J78" s="15" t="s">
        <v>170</v>
      </c>
      <c r="K78" s="239" t="s">
        <v>0</v>
      </c>
      <c r="L78" s="239" t="s">
        <v>1</v>
      </c>
      <c r="M78" s="239" t="s">
        <v>2</v>
      </c>
      <c r="N78" s="15" t="s">
        <v>3</v>
      </c>
      <c r="O78" s="15" t="s">
        <v>4</v>
      </c>
      <c r="P78" s="15" t="s">
        <v>171</v>
      </c>
      <c r="Q78" s="15" t="s">
        <v>5</v>
      </c>
      <c r="R78" s="15" t="s">
        <v>172</v>
      </c>
      <c r="S78" s="15" t="s">
        <v>173</v>
      </c>
    </row>
    <row r="79" spans="1:19" x14ac:dyDescent="0.25">
      <c r="A79" s="1" t="s">
        <v>140</v>
      </c>
      <c r="B79" s="1" t="s">
        <v>141</v>
      </c>
      <c r="C79" s="4">
        <v>44915</v>
      </c>
      <c r="D79" s="9">
        <v>181500</v>
      </c>
      <c r="E79" s="1" t="s">
        <v>8</v>
      </c>
      <c r="F79" s="1" t="s">
        <v>9</v>
      </c>
      <c r="G79" s="9">
        <v>181500</v>
      </c>
      <c r="H79" s="1" t="s">
        <v>17</v>
      </c>
      <c r="I79" s="1">
        <v>2023000275</v>
      </c>
      <c r="K79" s="51">
        <v>0.95799999999999996</v>
      </c>
      <c r="L79" s="51">
        <v>0.70799999999999996</v>
      </c>
      <c r="M79" s="51">
        <v>0.25</v>
      </c>
      <c r="N79" s="5">
        <f>G79/L79</f>
        <v>256355.93220338985</v>
      </c>
      <c r="O79" s="6">
        <f>N79/43560</f>
        <v>5.8851224105461402</v>
      </c>
      <c r="P79" s="1">
        <v>202</v>
      </c>
      <c r="Q79" s="7" t="s">
        <v>142</v>
      </c>
      <c r="R79" s="1" t="s">
        <v>143</v>
      </c>
      <c r="S79" s="1" t="s">
        <v>144</v>
      </c>
    </row>
    <row r="80" spans="1:19" x14ac:dyDescent="0.25">
      <c r="A80" s="1" t="s">
        <v>145</v>
      </c>
      <c r="B80" s="1" t="s">
        <v>146</v>
      </c>
      <c r="C80" s="4">
        <v>45141</v>
      </c>
      <c r="D80" s="3">
        <v>198000</v>
      </c>
      <c r="E80" s="1" t="s">
        <v>8</v>
      </c>
      <c r="F80" s="1" t="s">
        <v>9</v>
      </c>
      <c r="G80" s="3">
        <v>198000</v>
      </c>
      <c r="H80" s="1" t="s">
        <v>17</v>
      </c>
      <c r="I80" s="1">
        <v>2023017636</v>
      </c>
      <c r="K80" s="51">
        <v>0.7</v>
      </c>
      <c r="L80" s="51">
        <v>0.5</v>
      </c>
      <c r="M80" s="51">
        <v>0.2</v>
      </c>
      <c r="N80" s="5">
        <f>G80/L80</f>
        <v>396000</v>
      </c>
      <c r="O80" s="6">
        <f t="shared" ref="O80:O81" si="9">N80/43560</f>
        <v>9.0909090909090917</v>
      </c>
      <c r="P80" s="1">
        <v>202</v>
      </c>
      <c r="Q80" s="1" t="s">
        <v>147</v>
      </c>
      <c r="R80" s="1" t="s">
        <v>148</v>
      </c>
      <c r="S80" s="1" t="s">
        <v>149</v>
      </c>
    </row>
    <row r="81" spans="1:19" ht="15.75" thickBot="1" x14ac:dyDescent="0.3">
      <c r="A81" s="52" t="s">
        <v>150</v>
      </c>
      <c r="B81" s="52" t="s">
        <v>151</v>
      </c>
      <c r="C81" s="53">
        <v>44935</v>
      </c>
      <c r="D81" s="54">
        <v>750000</v>
      </c>
      <c r="E81" s="52" t="s">
        <v>8</v>
      </c>
      <c r="F81" s="52" t="s">
        <v>9</v>
      </c>
      <c r="G81" s="54">
        <v>750000</v>
      </c>
      <c r="H81" s="52" t="s">
        <v>17</v>
      </c>
      <c r="I81" s="52">
        <v>2023001007</v>
      </c>
      <c r="J81" s="52"/>
      <c r="K81" s="240">
        <v>1.72</v>
      </c>
      <c r="L81" s="240">
        <v>1.1499999999999999</v>
      </c>
      <c r="M81" s="240">
        <v>0.56999999999999995</v>
      </c>
      <c r="N81" s="55">
        <f>G81/L81</f>
        <v>652173.91304347827</v>
      </c>
      <c r="O81" s="56">
        <f t="shared" si="9"/>
        <v>14.971852916516948</v>
      </c>
      <c r="P81" s="52">
        <v>202</v>
      </c>
      <c r="Q81" s="57" t="s">
        <v>152</v>
      </c>
      <c r="R81" s="52" t="s">
        <v>153</v>
      </c>
      <c r="S81" s="52" t="s">
        <v>154</v>
      </c>
    </row>
    <row r="82" spans="1:19" ht="16.5" thickTop="1" thickBot="1" x14ac:dyDescent="0.3">
      <c r="C82" s="4"/>
      <c r="G82" s="3">
        <f>SUM(G79:G81)</f>
        <v>1129500</v>
      </c>
      <c r="L82" s="51">
        <f>SUM(L79:L81)</f>
        <v>2.3579999999999997</v>
      </c>
      <c r="M82" s="243" t="s">
        <v>183</v>
      </c>
      <c r="N82" s="60">
        <f>AVERAGE(N79:N81)</f>
        <v>434843.28174895607</v>
      </c>
      <c r="O82" s="61">
        <f>N82/43560</f>
        <v>9.9826281393240599</v>
      </c>
      <c r="Q82" s="7"/>
    </row>
    <row r="83" spans="1:19" ht="15.75" thickBot="1" x14ac:dyDescent="0.3">
      <c r="A83" s="62"/>
      <c r="B83" s="62"/>
      <c r="C83" s="63"/>
      <c r="D83" s="64"/>
      <c r="E83" s="62"/>
      <c r="F83" s="62"/>
      <c r="G83" s="64"/>
      <c r="H83" s="62"/>
      <c r="I83" s="62"/>
      <c r="J83" s="62"/>
      <c r="K83" s="241"/>
      <c r="L83" s="241"/>
      <c r="M83" s="242" t="s">
        <v>184</v>
      </c>
      <c r="N83" s="245">
        <f>G82/L82</f>
        <v>479007.63358778635</v>
      </c>
      <c r="O83" s="67">
        <f t="shared" ref="O83" si="10">N83/43560</f>
        <v>10.996502148479944</v>
      </c>
      <c r="P83" s="62"/>
      <c r="Q83" s="65"/>
      <c r="R83" s="62"/>
      <c r="S83" s="62"/>
    </row>
    <row r="84" spans="1:19" x14ac:dyDescent="0.25">
      <c r="C84" s="4"/>
      <c r="N84" s="50"/>
      <c r="Q84" s="7"/>
    </row>
    <row r="85" spans="1:19" x14ac:dyDescent="0.25">
      <c r="C85" s="4"/>
    </row>
    <row r="86" spans="1:19" x14ac:dyDescent="0.25">
      <c r="C86" s="4"/>
    </row>
    <row r="87" spans="1:19" x14ac:dyDescent="0.25">
      <c r="C87" s="4"/>
    </row>
    <row r="88" spans="1:19" x14ac:dyDescent="0.25">
      <c r="C88" s="4"/>
    </row>
  </sheetData>
  <sortState xmlns:xlrd2="http://schemas.microsoft.com/office/spreadsheetml/2017/richdata2" ref="A25:BU32">
    <sortCondition ref="N25:N32"/>
  </sortState>
  <hyperlinks>
    <hyperlink ref="D2" r:id="rId1" display="https://gcc02.safelinks.protection.outlook.com/?url=https%3A%2F%2Fsaginawcounty.maps.arcgis.com%2Fhome%2Fwebmap%2Fviewer.html%3Fwebmap%3D9c1ea4d49a644d13bf8dd402855a54ae&amp;data=05%7C02%7Clgooch%40saginawcounty.com%7Cd158e4c9520c47e144d808dce892d875%7C22fcf5174c6f4298981bb987492b9c54%7C0%7C0%7C638640964605232949%7CUnknown%7CTWFpbGZsb3d8eyJWIjoiMC4wLjAwMDAiLCJQIjoiV2luMzIiLCJBTiI6Ik1haWwiLCJXVCI6Mn0%3D%7C0%7C%7C%7C&amp;sdata=wxUmhTPJghn5wcHfL7DH6A1sQT%2BHmF7nUtb%2FhxOz4%2B4%3D&amp;reserved=0" xr:uid="{09E91AB2-0FEF-4F62-87E3-B24585E796B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0FDE-8DCC-4972-8966-94A4132FAA3B}">
  <dimension ref="A2:J8"/>
  <sheetViews>
    <sheetView workbookViewId="0">
      <selection activeCell="G31" sqref="G31"/>
    </sheetView>
  </sheetViews>
  <sheetFormatPr defaultRowHeight="15" x14ac:dyDescent="0.25"/>
  <cols>
    <col min="1" max="10" width="9.140625" style="19"/>
  </cols>
  <sheetData>
    <row r="2" spans="1:10" s="80" customFormat="1" ht="30.75" thickBot="1" x14ac:dyDescent="0.3">
      <c r="A2" s="299" t="s">
        <v>334</v>
      </c>
      <c r="B2" s="299" t="s">
        <v>335</v>
      </c>
      <c r="C2" s="299" t="s">
        <v>336</v>
      </c>
      <c r="D2" s="299" t="s">
        <v>337</v>
      </c>
      <c r="E2" s="300" t="s">
        <v>339</v>
      </c>
      <c r="F2" s="300" t="s">
        <v>338</v>
      </c>
      <c r="G2" s="299" t="s">
        <v>334</v>
      </c>
      <c r="H2" s="299" t="s">
        <v>335</v>
      </c>
      <c r="I2" s="299" t="s">
        <v>336</v>
      </c>
      <c r="J2" s="299" t="s">
        <v>337</v>
      </c>
    </row>
    <row r="3" spans="1:10" ht="19.5" customHeight="1" thickTop="1" x14ac:dyDescent="0.25">
      <c r="A3" s="297">
        <v>2024</v>
      </c>
      <c r="B3" s="297" t="s">
        <v>320</v>
      </c>
      <c r="C3" s="297">
        <v>6400</v>
      </c>
      <c r="D3" s="297">
        <v>0.15</v>
      </c>
      <c r="E3" s="298">
        <f>(C3-I3)/I3*100</f>
        <v>-16.883116883116884</v>
      </c>
      <c r="F3" s="298">
        <f>(D3-J3)/J3*100</f>
        <v>-16.666666666666664</v>
      </c>
      <c r="G3" s="297">
        <v>2023</v>
      </c>
      <c r="H3" s="297" t="s">
        <v>328</v>
      </c>
      <c r="I3" s="297">
        <v>7700</v>
      </c>
      <c r="J3" s="297">
        <v>0.18</v>
      </c>
    </row>
    <row r="4" spans="1:10" ht="19.5" customHeight="1" x14ac:dyDescent="0.25">
      <c r="A4" s="295">
        <v>2024</v>
      </c>
      <c r="B4" s="295" t="s">
        <v>321</v>
      </c>
      <c r="C4" s="295">
        <v>16600</v>
      </c>
      <c r="D4" s="295">
        <v>0.38</v>
      </c>
      <c r="E4" s="296">
        <f t="shared" ref="E4:F8" si="0">(C4-I4)/I4*100</f>
        <v>4.4025157232704402</v>
      </c>
      <c r="F4" s="296">
        <f t="shared" si="0"/>
        <v>2.7027027027027053</v>
      </c>
      <c r="G4" s="295">
        <v>2023</v>
      </c>
      <c r="H4" s="295" t="s">
        <v>329</v>
      </c>
      <c r="I4" s="295">
        <v>15900</v>
      </c>
      <c r="J4" s="295">
        <v>0.37</v>
      </c>
    </row>
    <row r="5" spans="1:10" ht="19.5" customHeight="1" x14ac:dyDescent="0.25">
      <c r="A5" s="295">
        <v>2024</v>
      </c>
      <c r="B5" s="295" t="s">
        <v>322</v>
      </c>
      <c r="C5" s="295">
        <v>56500</v>
      </c>
      <c r="D5" s="295">
        <v>1.3</v>
      </c>
      <c r="E5" s="296">
        <f t="shared" si="0"/>
        <v>87.086092715231786</v>
      </c>
      <c r="F5" s="296">
        <f t="shared" si="0"/>
        <v>88.405797101449295</v>
      </c>
      <c r="G5" s="295">
        <v>2023</v>
      </c>
      <c r="H5" s="295" t="s">
        <v>330</v>
      </c>
      <c r="I5" s="295">
        <v>30200</v>
      </c>
      <c r="J5" s="295">
        <v>0.69</v>
      </c>
    </row>
    <row r="6" spans="1:10" ht="19.5" customHeight="1" x14ac:dyDescent="0.25">
      <c r="A6" s="295">
        <v>2024</v>
      </c>
      <c r="B6" s="295" t="s">
        <v>323</v>
      </c>
      <c r="C6" s="295">
        <v>120300</v>
      </c>
      <c r="D6" s="295">
        <v>2.76</v>
      </c>
      <c r="E6" s="296">
        <f t="shared" si="0"/>
        <v>33.518312985571583</v>
      </c>
      <c r="F6" s="296">
        <f t="shared" si="0"/>
        <v>33.333333333333329</v>
      </c>
      <c r="G6" s="295">
        <v>2023</v>
      </c>
      <c r="H6" s="295" t="s">
        <v>331</v>
      </c>
      <c r="I6" s="295">
        <v>90100</v>
      </c>
      <c r="J6" s="295">
        <v>2.0699999999999998</v>
      </c>
    </row>
    <row r="7" spans="1:10" ht="19.5" customHeight="1" x14ac:dyDescent="0.25">
      <c r="A7" s="295">
        <v>2024</v>
      </c>
      <c r="B7" s="295" t="s">
        <v>324</v>
      </c>
      <c r="C7" s="295">
        <v>175400</v>
      </c>
      <c r="D7" s="295">
        <v>4.03</v>
      </c>
      <c r="E7" s="296">
        <f t="shared" si="0"/>
        <v>11.577608142493638</v>
      </c>
      <c r="F7" s="296">
        <f t="shared" si="0"/>
        <v>11.634349030470926</v>
      </c>
      <c r="G7" s="295">
        <v>2023</v>
      </c>
      <c r="H7" s="295" t="s">
        <v>332</v>
      </c>
      <c r="I7" s="295">
        <v>157200</v>
      </c>
      <c r="J7" s="295">
        <v>3.61</v>
      </c>
    </row>
    <row r="8" spans="1:10" ht="19.5" customHeight="1" x14ac:dyDescent="0.25">
      <c r="A8" s="295">
        <v>2024</v>
      </c>
      <c r="B8" s="295" t="s">
        <v>325</v>
      </c>
      <c r="C8" s="295">
        <v>479000</v>
      </c>
      <c r="D8" s="295">
        <v>11</v>
      </c>
      <c r="E8" s="296">
        <f t="shared" si="0"/>
        <v>19.006211180124225</v>
      </c>
      <c r="F8" s="296">
        <f t="shared" si="0"/>
        <v>19.047619047619044</v>
      </c>
      <c r="G8" s="295">
        <v>2023</v>
      </c>
      <c r="H8" s="295" t="s">
        <v>333</v>
      </c>
      <c r="I8" s="295">
        <v>402500</v>
      </c>
      <c r="J8" s="295">
        <v>9.24</v>
      </c>
    </row>
  </sheetData>
  <phoneticPr fontId="28" type="noConversion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B118-FBF8-4B72-8952-7A7D37991B8B}">
  <dimension ref="A1:K19"/>
  <sheetViews>
    <sheetView workbookViewId="0">
      <selection activeCell="H4" sqref="H4"/>
    </sheetView>
  </sheetViews>
  <sheetFormatPr defaultRowHeight="15" x14ac:dyDescent="0.25"/>
  <cols>
    <col min="1" max="1" width="67.85546875" customWidth="1"/>
    <col min="6" max="11" width="14.5703125" customWidth="1"/>
  </cols>
  <sheetData>
    <row r="1" spans="1:11" ht="18.75" x14ac:dyDescent="0.3">
      <c r="E1" s="16"/>
      <c r="F1" s="290" t="s">
        <v>316</v>
      </c>
      <c r="G1" s="290"/>
      <c r="H1" s="290"/>
      <c r="I1" s="290"/>
      <c r="J1" s="290"/>
      <c r="K1" s="290"/>
    </row>
    <row r="2" spans="1:11" x14ac:dyDescent="0.25">
      <c r="E2" s="80"/>
      <c r="F2" s="292" t="s">
        <v>320</v>
      </c>
      <c r="G2" s="292" t="s">
        <v>321</v>
      </c>
      <c r="H2" s="292" t="s">
        <v>322</v>
      </c>
      <c r="I2" s="292" t="s">
        <v>323</v>
      </c>
      <c r="J2" s="292" t="s">
        <v>324</v>
      </c>
      <c r="K2" s="292" t="s">
        <v>325</v>
      </c>
    </row>
    <row r="3" spans="1:11" x14ac:dyDescent="0.25">
      <c r="E3" s="291"/>
      <c r="F3" s="293">
        <f>B5</f>
        <v>6400</v>
      </c>
      <c r="G3" s="293">
        <f>B6</f>
        <v>16600</v>
      </c>
      <c r="H3" s="293">
        <v>58000</v>
      </c>
      <c r="I3" s="293">
        <f>B8</f>
        <v>120300</v>
      </c>
      <c r="J3" s="293">
        <f>B9</f>
        <v>175400</v>
      </c>
      <c r="K3" s="293">
        <f>B10</f>
        <v>479000</v>
      </c>
    </row>
    <row r="4" spans="1:11" ht="15.75" x14ac:dyDescent="0.25">
      <c r="E4" s="22">
        <v>1</v>
      </c>
      <c r="F4" s="294">
        <f t="shared" ref="F4:K4" si="0">$E4*F$3</f>
        <v>6400</v>
      </c>
      <c r="G4" s="294">
        <f t="shared" si="0"/>
        <v>16600</v>
      </c>
      <c r="H4" s="294">
        <f t="shared" si="0"/>
        <v>58000</v>
      </c>
      <c r="I4" s="294">
        <f t="shared" si="0"/>
        <v>120300</v>
      </c>
      <c r="J4" s="294">
        <f t="shared" si="0"/>
        <v>175400</v>
      </c>
      <c r="K4" s="294">
        <f t="shared" si="0"/>
        <v>479000</v>
      </c>
    </row>
    <row r="5" spans="1:11" ht="15.75" x14ac:dyDescent="0.25">
      <c r="A5" s="45" t="s">
        <v>305</v>
      </c>
      <c r="B5">
        <v>6400</v>
      </c>
      <c r="E5" s="22">
        <v>1.5</v>
      </c>
      <c r="F5" s="294">
        <f t="shared" ref="F5:G19" si="1">$E5*F$3</f>
        <v>9600</v>
      </c>
      <c r="G5" s="294">
        <f t="shared" si="1"/>
        <v>24900</v>
      </c>
      <c r="H5" s="294">
        <f t="shared" ref="H5:K19" si="2">$E5*H$3</f>
        <v>87000</v>
      </c>
      <c r="I5" s="294">
        <f t="shared" si="2"/>
        <v>180450</v>
      </c>
      <c r="J5" s="294">
        <f t="shared" si="2"/>
        <v>263100</v>
      </c>
      <c r="K5" s="294">
        <f t="shared" si="2"/>
        <v>718500</v>
      </c>
    </row>
    <row r="6" spans="1:11" ht="15.75" x14ac:dyDescent="0.25">
      <c r="A6" s="128" t="s">
        <v>311</v>
      </c>
      <c r="B6">
        <v>16600</v>
      </c>
      <c r="E6" s="22">
        <v>2</v>
      </c>
      <c r="F6" s="294">
        <f t="shared" si="1"/>
        <v>12800</v>
      </c>
      <c r="G6" s="294">
        <f t="shared" si="1"/>
        <v>33200</v>
      </c>
      <c r="H6" s="294">
        <f t="shared" si="2"/>
        <v>116000</v>
      </c>
      <c r="I6" s="294">
        <f t="shared" si="2"/>
        <v>240600</v>
      </c>
      <c r="J6" s="294">
        <f t="shared" si="2"/>
        <v>350800</v>
      </c>
      <c r="K6" s="294">
        <f t="shared" si="2"/>
        <v>958000</v>
      </c>
    </row>
    <row r="7" spans="1:11" ht="15.75" x14ac:dyDescent="0.25">
      <c r="A7" s="244" t="s">
        <v>306</v>
      </c>
      <c r="B7">
        <v>56500</v>
      </c>
      <c r="E7" s="22">
        <v>2.5</v>
      </c>
      <c r="F7" s="294">
        <f t="shared" si="1"/>
        <v>16000</v>
      </c>
      <c r="G7" s="294">
        <f t="shared" si="1"/>
        <v>41500</v>
      </c>
      <c r="H7" s="294">
        <f t="shared" si="2"/>
        <v>145000</v>
      </c>
      <c r="I7" s="294">
        <f t="shared" si="2"/>
        <v>300750</v>
      </c>
      <c r="J7" s="294">
        <f t="shared" si="2"/>
        <v>438500</v>
      </c>
      <c r="K7" s="294">
        <f t="shared" si="2"/>
        <v>1197500</v>
      </c>
    </row>
    <row r="8" spans="1:11" ht="15.75" x14ac:dyDescent="0.25">
      <c r="A8" s="180" t="s">
        <v>319</v>
      </c>
      <c r="B8">
        <v>120300</v>
      </c>
      <c r="E8" s="22">
        <v>3</v>
      </c>
      <c r="F8" s="294">
        <f t="shared" si="1"/>
        <v>19200</v>
      </c>
      <c r="G8" s="294">
        <f t="shared" si="1"/>
        <v>49800</v>
      </c>
      <c r="H8" s="294">
        <f t="shared" si="2"/>
        <v>174000</v>
      </c>
      <c r="I8" s="294">
        <f t="shared" si="2"/>
        <v>360900</v>
      </c>
      <c r="J8" s="294">
        <f t="shared" si="2"/>
        <v>526200</v>
      </c>
      <c r="K8" s="294">
        <f t="shared" si="2"/>
        <v>1437000</v>
      </c>
    </row>
    <row r="9" spans="1:11" ht="15.75" x14ac:dyDescent="0.25">
      <c r="A9" s="280" t="s">
        <v>317</v>
      </c>
      <c r="B9">
        <v>175400</v>
      </c>
      <c r="E9" s="22">
        <v>4</v>
      </c>
      <c r="F9" s="294">
        <f t="shared" si="1"/>
        <v>25600</v>
      </c>
      <c r="G9" s="294">
        <f t="shared" si="1"/>
        <v>66400</v>
      </c>
      <c r="H9" s="294">
        <f t="shared" si="2"/>
        <v>232000</v>
      </c>
      <c r="I9" s="294">
        <f t="shared" si="2"/>
        <v>481200</v>
      </c>
      <c r="J9" s="294">
        <f t="shared" si="2"/>
        <v>701600</v>
      </c>
      <c r="K9" s="294">
        <f t="shared" si="2"/>
        <v>1916000</v>
      </c>
    </row>
    <row r="10" spans="1:11" ht="15.75" x14ac:dyDescent="0.25">
      <c r="A10" s="227" t="s">
        <v>318</v>
      </c>
      <c r="B10">
        <v>479000</v>
      </c>
      <c r="E10" s="22">
        <v>5</v>
      </c>
      <c r="F10" s="294">
        <f t="shared" si="1"/>
        <v>32000</v>
      </c>
      <c r="G10" s="294">
        <f t="shared" si="1"/>
        <v>83000</v>
      </c>
      <c r="H10" s="294">
        <f t="shared" si="2"/>
        <v>290000</v>
      </c>
      <c r="I10" s="294">
        <f t="shared" si="2"/>
        <v>601500</v>
      </c>
      <c r="J10" s="294">
        <f t="shared" si="2"/>
        <v>877000</v>
      </c>
      <c r="K10" s="294">
        <f t="shared" si="2"/>
        <v>2395000</v>
      </c>
    </row>
    <row r="11" spans="1:11" ht="15.75" x14ac:dyDescent="0.25">
      <c r="E11" s="22">
        <v>7</v>
      </c>
      <c r="F11" s="294">
        <f t="shared" si="1"/>
        <v>44800</v>
      </c>
      <c r="G11" s="294">
        <f t="shared" si="1"/>
        <v>116200</v>
      </c>
      <c r="H11" s="294">
        <f t="shared" si="2"/>
        <v>406000</v>
      </c>
      <c r="I11" s="294">
        <f t="shared" si="2"/>
        <v>842100</v>
      </c>
      <c r="J11" s="294">
        <f t="shared" si="2"/>
        <v>1227800</v>
      </c>
      <c r="K11" s="294">
        <f t="shared" si="2"/>
        <v>3353000</v>
      </c>
    </row>
    <row r="12" spans="1:11" ht="15.75" x14ac:dyDescent="0.25">
      <c r="E12" s="22">
        <v>10</v>
      </c>
      <c r="F12" s="294">
        <f t="shared" si="1"/>
        <v>64000</v>
      </c>
      <c r="G12" s="294">
        <f t="shared" si="1"/>
        <v>166000</v>
      </c>
      <c r="H12" s="294">
        <f t="shared" si="2"/>
        <v>580000</v>
      </c>
      <c r="I12" s="294">
        <f t="shared" si="2"/>
        <v>1203000</v>
      </c>
      <c r="J12" s="294">
        <f t="shared" si="2"/>
        <v>1754000</v>
      </c>
      <c r="K12" s="294">
        <f t="shared" si="2"/>
        <v>4790000</v>
      </c>
    </row>
    <row r="13" spans="1:11" ht="18.75" x14ac:dyDescent="0.3">
      <c r="A13" s="33" t="s">
        <v>178</v>
      </c>
      <c r="E13" s="22">
        <v>15</v>
      </c>
      <c r="F13" s="294">
        <f t="shared" si="1"/>
        <v>96000</v>
      </c>
      <c r="G13" s="294">
        <f t="shared" si="1"/>
        <v>249000</v>
      </c>
      <c r="H13" s="294">
        <f t="shared" si="2"/>
        <v>870000</v>
      </c>
      <c r="I13" s="294">
        <f t="shared" si="2"/>
        <v>1804500</v>
      </c>
      <c r="J13" s="294">
        <f t="shared" si="2"/>
        <v>2631000</v>
      </c>
      <c r="K13" s="294">
        <f t="shared" si="2"/>
        <v>7185000</v>
      </c>
    </row>
    <row r="14" spans="1:11" ht="18.75" x14ac:dyDescent="0.3">
      <c r="A14" s="112" t="s">
        <v>204</v>
      </c>
      <c r="E14" s="22">
        <v>20</v>
      </c>
      <c r="F14" s="294">
        <f t="shared" si="1"/>
        <v>128000</v>
      </c>
      <c r="G14" s="294">
        <f t="shared" si="1"/>
        <v>332000</v>
      </c>
      <c r="H14" s="294">
        <f t="shared" si="2"/>
        <v>1160000</v>
      </c>
      <c r="I14" s="294">
        <f t="shared" si="2"/>
        <v>2406000</v>
      </c>
      <c r="J14" s="294">
        <f t="shared" si="2"/>
        <v>3508000</v>
      </c>
      <c r="K14" s="294">
        <f t="shared" si="2"/>
        <v>9580000</v>
      </c>
    </row>
    <row r="15" spans="1:11" ht="18.75" x14ac:dyDescent="0.3">
      <c r="A15" s="142" t="s">
        <v>255</v>
      </c>
      <c r="E15" s="22">
        <v>25</v>
      </c>
      <c r="F15" s="294">
        <f t="shared" si="1"/>
        <v>160000</v>
      </c>
      <c r="G15" s="294">
        <f t="shared" si="1"/>
        <v>415000</v>
      </c>
      <c r="H15" s="294">
        <f t="shared" si="2"/>
        <v>1450000</v>
      </c>
      <c r="I15" s="294">
        <f t="shared" si="2"/>
        <v>3007500</v>
      </c>
      <c r="J15" s="294">
        <f t="shared" si="2"/>
        <v>4385000</v>
      </c>
      <c r="K15" s="294">
        <f t="shared" si="2"/>
        <v>11975000</v>
      </c>
    </row>
    <row r="16" spans="1:11" ht="18.75" x14ac:dyDescent="0.3">
      <c r="A16" s="246" t="s">
        <v>221</v>
      </c>
      <c r="E16" s="22">
        <v>30</v>
      </c>
      <c r="F16" s="294">
        <f t="shared" si="1"/>
        <v>192000</v>
      </c>
      <c r="G16" s="294">
        <f t="shared" si="1"/>
        <v>498000</v>
      </c>
      <c r="H16" s="294">
        <f t="shared" si="2"/>
        <v>1740000</v>
      </c>
      <c r="I16" s="294">
        <f t="shared" si="2"/>
        <v>3609000</v>
      </c>
      <c r="J16" s="294">
        <f t="shared" si="2"/>
        <v>5262000</v>
      </c>
      <c r="K16" s="294">
        <f t="shared" si="2"/>
        <v>14370000</v>
      </c>
    </row>
    <row r="17" spans="1:11" ht="18.75" x14ac:dyDescent="0.3">
      <c r="A17" s="264" t="s">
        <v>274</v>
      </c>
      <c r="E17" s="22">
        <v>40</v>
      </c>
      <c r="F17" s="294">
        <f t="shared" si="1"/>
        <v>256000</v>
      </c>
      <c r="G17" s="294">
        <f t="shared" si="1"/>
        <v>664000</v>
      </c>
      <c r="H17" s="294">
        <f t="shared" si="2"/>
        <v>2320000</v>
      </c>
      <c r="I17" s="294">
        <f t="shared" si="2"/>
        <v>4812000</v>
      </c>
      <c r="J17" s="294">
        <f t="shared" si="2"/>
        <v>7016000</v>
      </c>
      <c r="K17" s="294">
        <f t="shared" si="2"/>
        <v>19160000</v>
      </c>
    </row>
    <row r="18" spans="1:11" ht="18.75" x14ac:dyDescent="0.3">
      <c r="A18" s="211" t="s">
        <v>290</v>
      </c>
      <c r="E18" s="22">
        <v>50</v>
      </c>
      <c r="F18" s="294">
        <f t="shared" si="1"/>
        <v>320000</v>
      </c>
      <c r="G18" s="294">
        <f t="shared" si="1"/>
        <v>830000</v>
      </c>
      <c r="H18" s="294">
        <f t="shared" si="2"/>
        <v>2900000</v>
      </c>
      <c r="I18" s="294">
        <f t="shared" si="2"/>
        <v>6015000</v>
      </c>
      <c r="J18" s="294">
        <f t="shared" si="2"/>
        <v>8770000</v>
      </c>
      <c r="K18" s="294">
        <f t="shared" si="2"/>
        <v>23950000</v>
      </c>
    </row>
    <row r="19" spans="1:11" ht="15.75" x14ac:dyDescent="0.25">
      <c r="E19" s="22">
        <v>100</v>
      </c>
      <c r="F19" s="294">
        <f t="shared" si="1"/>
        <v>640000</v>
      </c>
      <c r="G19" s="294">
        <f t="shared" si="1"/>
        <v>1660000</v>
      </c>
      <c r="H19" s="294">
        <f t="shared" si="2"/>
        <v>5800000</v>
      </c>
      <c r="I19" s="294">
        <f t="shared" si="2"/>
        <v>12030000</v>
      </c>
      <c r="J19" s="294">
        <f t="shared" si="2"/>
        <v>17540000</v>
      </c>
      <c r="K19" s="294">
        <f t="shared" si="2"/>
        <v>47900000</v>
      </c>
    </row>
  </sheetData>
  <phoneticPr fontId="2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4983-7F3C-4984-8EFD-CD5E5EF25D83}">
  <dimension ref="A1:BU104"/>
  <sheetViews>
    <sheetView workbookViewId="0"/>
  </sheetViews>
  <sheetFormatPr defaultRowHeight="15" x14ac:dyDescent="0.25"/>
  <cols>
    <col min="1" max="1" width="22.140625" customWidth="1"/>
    <col min="2" max="2" width="23.5703125" customWidth="1"/>
    <col min="3" max="3" width="10.5703125" style="17" customWidth="1"/>
    <col min="4" max="4" width="12.7109375" style="18" customWidth="1"/>
    <col min="5" max="5" width="8.7109375" style="19" customWidth="1"/>
    <col min="6" max="6" width="16.5703125" style="20" customWidth="1"/>
    <col min="7" max="7" width="13.42578125" style="18" customWidth="1"/>
    <col min="8" max="8" width="9.85546875" style="21" customWidth="1"/>
    <col min="9" max="9" width="12.5703125" style="18" customWidth="1"/>
    <col min="10" max="10" width="11.7109375" style="68" customWidth="1"/>
    <col min="11" max="11" width="18.5703125" style="68" customWidth="1"/>
    <col min="12" max="12" width="16.5703125" style="19" customWidth="1"/>
    <col min="13" max="13" width="7.140625" style="19" customWidth="1"/>
    <col min="14" max="14" width="47" customWidth="1"/>
  </cols>
  <sheetData>
    <row r="1" spans="1:73" ht="18.75" x14ac:dyDescent="0.3">
      <c r="A1" s="16" t="s">
        <v>185</v>
      </c>
    </row>
    <row r="2" spans="1:73" ht="14.25" customHeight="1" x14ac:dyDescent="0.25">
      <c r="A2" s="22" t="s">
        <v>175</v>
      </c>
    </row>
    <row r="3" spans="1:73" s="70" customFormat="1" ht="26.25" customHeight="1" x14ac:dyDescent="0.25">
      <c r="A3" s="29" t="s">
        <v>186</v>
      </c>
      <c r="B3" s="23"/>
      <c r="C3" s="24"/>
      <c r="D3" s="25"/>
      <c r="E3" s="31"/>
      <c r="F3" s="27"/>
      <c r="G3" s="25"/>
      <c r="H3" s="28"/>
      <c r="I3" s="25"/>
      <c r="J3" s="69"/>
      <c r="K3" s="69"/>
      <c r="L3" s="31"/>
      <c r="M3" s="31"/>
    </row>
    <row r="4" spans="1:73" s="70" customFormat="1" ht="19.5" customHeight="1" x14ac:dyDescent="0.25">
      <c r="A4" s="29" t="s">
        <v>176</v>
      </c>
      <c r="B4" s="23"/>
      <c r="C4" s="24"/>
      <c r="D4" s="30"/>
      <c r="E4" s="31"/>
      <c r="F4" s="27"/>
      <c r="G4" s="25"/>
      <c r="H4" s="28"/>
      <c r="I4" s="25"/>
      <c r="J4" s="69"/>
      <c r="K4" s="69"/>
      <c r="L4" s="31"/>
      <c r="M4" s="31"/>
    </row>
    <row r="5" spans="1:73" s="70" customFormat="1" ht="26.25" customHeight="1" x14ac:dyDescent="0.25">
      <c r="A5" s="32" t="s">
        <v>187</v>
      </c>
      <c r="B5" s="23"/>
      <c r="C5" s="24"/>
      <c r="D5" s="25"/>
      <c r="E5" s="31"/>
      <c r="F5" s="27"/>
      <c r="G5" s="25"/>
      <c r="H5" s="28"/>
      <c r="I5" s="25"/>
      <c r="J5" s="69"/>
      <c r="K5" s="69"/>
      <c r="L5" s="31"/>
      <c r="M5" s="31"/>
    </row>
    <row r="6" spans="1:73" s="70" customFormat="1" ht="14.25" customHeight="1" x14ac:dyDescent="0.25">
      <c r="A6" s="29"/>
      <c r="B6" s="23"/>
      <c r="C6" s="24"/>
      <c r="D6" s="25"/>
      <c r="E6" s="31"/>
      <c r="F6" s="27"/>
      <c r="G6" s="25"/>
      <c r="H6" s="28"/>
      <c r="I6" s="25"/>
      <c r="J6" s="69"/>
      <c r="K6" s="69"/>
      <c r="L6" s="31"/>
      <c r="M6" s="31"/>
    </row>
    <row r="7" spans="1:73" s="73" customFormat="1" ht="18.75" x14ac:dyDescent="0.3">
      <c r="A7" s="33" t="s">
        <v>178</v>
      </c>
      <c r="B7" s="34"/>
      <c r="C7" s="34"/>
      <c r="D7" s="35"/>
      <c r="E7" s="36"/>
      <c r="F7" s="37"/>
      <c r="G7" s="35"/>
      <c r="H7" s="38"/>
      <c r="I7" s="35"/>
      <c r="J7" s="71"/>
      <c r="K7" s="71"/>
      <c r="L7" s="36"/>
      <c r="M7" s="36"/>
      <c r="N7" s="72"/>
    </row>
    <row r="8" spans="1:73" x14ac:dyDescent="0.25">
      <c r="A8" s="39" t="s">
        <v>179</v>
      </c>
      <c r="B8" s="40"/>
      <c r="C8" s="40"/>
      <c r="D8" s="41"/>
      <c r="E8" s="42"/>
      <c r="F8" s="43"/>
      <c r="G8" s="41"/>
      <c r="H8" s="44"/>
      <c r="I8" s="41"/>
      <c r="J8" s="74"/>
      <c r="K8" s="74"/>
      <c r="L8" s="42"/>
      <c r="M8" s="42"/>
      <c r="N8" s="46"/>
    </row>
    <row r="9" spans="1:73" ht="15.75" x14ac:dyDescent="0.25">
      <c r="A9" s="45" t="s">
        <v>188</v>
      </c>
      <c r="B9" s="46"/>
      <c r="C9" s="75" t="s">
        <v>180</v>
      </c>
      <c r="D9" s="76"/>
      <c r="E9" s="77"/>
      <c r="F9" s="75" t="s">
        <v>181</v>
      </c>
      <c r="G9" s="41"/>
      <c r="H9" s="44"/>
      <c r="I9" s="41"/>
      <c r="J9" s="74"/>
      <c r="K9" s="74"/>
      <c r="L9" s="42"/>
      <c r="M9" s="42"/>
      <c r="N9" s="46"/>
    </row>
    <row r="10" spans="1:73" s="80" customFormat="1" ht="60" x14ac:dyDescent="0.25">
      <c r="A10" s="13" t="s">
        <v>161</v>
      </c>
      <c r="B10" s="13" t="s">
        <v>162</v>
      </c>
      <c r="C10" s="14" t="s">
        <v>163</v>
      </c>
      <c r="D10" s="15" t="s">
        <v>164</v>
      </c>
      <c r="E10" s="13" t="s">
        <v>165</v>
      </c>
      <c r="F10" s="13" t="s">
        <v>166</v>
      </c>
      <c r="G10" s="15" t="s">
        <v>167</v>
      </c>
      <c r="H10" s="78" t="s">
        <v>189</v>
      </c>
      <c r="I10" s="15" t="s">
        <v>190</v>
      </c>
      <c r="J10" s="79" t="s">
        <v>4</v>
      </c>
      <c r="K10" s="79" t="s">
        <v>170</v>
      </c>
      <c r="L10" s="13" t="s">
        <v>191</v>
      </c>
      <c r="M10" s="13" t="s">
        <v>192</v>
      </c>
      <c r="N10" s="15" t="s">
        <v>5</v>
      </c>
    </row>
    <row r="11" spans="1:73" x14ac:dyDescent="0.25">
      <c r="A11" t="s">
        <v>14</v>
      </c>
      <c r="B11" t="s">
        <v>193</v>
      </c>
      <c r="C11" s="81">
        <v>44665</v>
      </c>
      <c r="D11" s="82">
        <v>25000</v>
      </c>
      <c r="E11" s="19" t="s">
        <v>8</v>
      </c>
      <c r="F11" t="s">
        <v>9</v>
      </c>
      <c r="G11" s="82">
        <v>25000</v>
      </c>
      <c r="H11" s="83">
        <v>5.452</v>
      </c>
      <c r="I11" s="84">
        <f>G11/H11</f>
        <v>4585.4732208363903</v>
      </c>
      <c r="J11" s="85">
        <f>I11/43560</f>
        <v>0.10526798027631749</v>
      </c>
      <c r="K11" s="85"/>
      <c r="L11" s="19">
        <v>2022012205</v>
      </c>
      <c r="M11" s="19" t="s">
        <v>194</v>
      </c>
      <c r="N11" s="82" t="s">
        <v>18</v>
      </c>
    </row>
    <row r="12" spans="1:73" s="89" customFormat="1" x14ac:dyDescent="0.25">
      <c r="A12" t="s">
        <v>195</v>
      </c>
      <c r="B12" t="s">
        <v>196</v>
      </c>
      <c r="C12" s="81">
        <v>44314</v>
      </c>
      <c r="D12" s="86">
        <v>80000</v>
      </c>
      <c r="E12" s="19" t="s">
        <v>8</v>
      </c>
      <c r="F12" t="s">
        <v>197</v>
      </c>
      <c r="G12" s="86">
        <v>80000</v>
      </c>
      <c r="H12" s="87">
        <v>9.73</v>
      </c>
      <c r="I12" s="84">
        <f>G12/H12</f>
        <v>8221.9938335046245</v>
      </c>
      <c r="J12" s="85">
        <f>I12/43560</f>
        <v>0.1887510062788022</v>
      </c>
      <c r="K12" s="88"/>
      <c r="L12" s="19">
        <v>2021020638</v>
      </c>
      <c r="M12" s="19" t="s">
        <v>198</v>
      </c>
      <c r="N12" s="86" t="s">
        <v>199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</row>
    <row r="13" spans="1:73" ht="15.75" thickBot="1" x14ac:dyDescent="0.3">
      <c r="A13" t="s">
        <v>28</v>
      </c>
      <c r="B13" t="s">
        <v>200</v>
      </c>
      <c r="C13" s="81">
        <v>44770</v>
      </c>
      <c r="D13" s="86">
        <v>30000</v>
      </c>
      <c r="E13" s="19" t="s">
        <v>30</v>
      </c>
      <c r="F13" t="s">
        <v>9</v>
      </c>
      <c r="G13" s="86">
        <v>30000</v>
      </c>
      <c r="H13" s="87">
        <v>2.46</v>
      </c>
      <c r="I13" s="84">
        <f t="shared" ref="I13" si="0">G13/H13</f>
        <v>12195.121951219513</v>
      </c>
      <c r="J13" s="85">
        <f t="shared" ref="J13" si="1">I13/43560</f>
        <v>0.27996147730072346</v>
      </c>
      <c r="K13" s="88"/>
      <c r="L13" s="19">
        <v>2022023570</v>
      </c>
      <c r="M13" s="19" t="s">
        <v>201</v>
      </c>
      <c r="N13" s="91" t="s">
        <v>202</v>
      </c>
      <c r="AQ13" s="90"/>
      <c r="AR13" s="90"/>
      <c r="AS13" s="90"/>
      <c r="AT13" s="90"/>
      <c r="AU13" s="90"/>
      <c r="AV13" s="90"/>
    </row>
    <row r="14" spans="1:73" ht="16.5" thickTop="1" thickBot="1" x14ac:dyDescent="0.3">
      <c r="A14" s="92"/>
      <c r="B14" s="92"/>
      <c r="C14" s="93"/>
      <c r="D14" s="94"/>
      <c r="E14" s="95"/>
      <c r="F14" s="96"/>
      <c r="G14" s="58">
        <f>SUM(G11:G13)</f>
        <v>135000</v>
      </c>
      <c r="H14" s="97">
        <f>SUM(H11:H13)</f>
        <v>17.641999999999999</v>
      </c>
      <c r="I14" s="58">
        <f>AVERAGE(I11:I13)</f>
        <v>8334.1963351868417</v>
      </c>
      <c r="J14" s="59">
        <f>AVERAGE(J11:J13)</f>
        <v>0.19132682128528108</v>
      </c>
      <c r="K14" s="96"/>
      <c r="L14" s="95"/>
      <c r="M14" s="95"/>
    </row>
    <row r="15" spans="1:73" ht="15.75" thickBot="1" x14ac:dyDescent="0.3">
      <c r="A15" s="98"/>
      <c r="B15" s="98"/>
      <c r="C15" s="99"/>
      <c r="D15" s="100"/>
      <c r="E15" s="101"/>
      <c r="F15" s="102"/>
      <c r="G15" s="100"/>
      <c r="H15" s="103" t="s">
        <v>203</v>
      </c>
      <c r="I15" s="66">
        <f>G14/H14</f>
        <v>7652.1936288402676</v>
      </c>
      <c r="J15" s="67">
        <f>G14/H14/43560</f>
        <v>0.17567019349954702</v>
      </c>
      <c r="K15" s="104"/>
      <c r="L15" s="101"/>
      <c r="M15" s="101"/>
    </row>
    <row r="16" spans="1:73" x14ac:dyDescent="0.25">
      <c r="A16" s="105"/>
      <c r="B16" s="105"/>
      <c r="C16" s="106"/>
      <c r="D16" s="107"/>
      <c r="E16" s="108"/>
      <c r="F16" s="109"/>
      <c r="G16" s="107"/>
      <c r="H16" s="110"/>
      <c r="I16" s="111"/>
      <c r="J16" s="111"/>
      <c r="K16" s="111"/>
      <c r="L16" s="108"/>
      <c r="M16" s="108"/>
    </row>
    <row r="17" spans="1:42" s="73" customFormat="1" ht="18.75" x14ac:dyDescent="0.3">
      <c r="A17" s="112" t="s">
        <v>204</v>
      </c>
      <c r="B17" s="113"/>
      <c r="C17" s="113"/>
      <c r="D17" s="114"/>
      <c r="E17" s="115"/>
      <c r="F17" s="116"/>
      <c r="G17" s="114"/>
      <c r="H17" s="117"/>
      <c r="I17" s="114"/>
      <c r="J17" s="118"/>
      <c r="K17" s="118"/>
      <c r="L17" s="115"/>
      <c r="M17" s="115"/>
      <c r="N17" s="119"/>
    </row>
    <row r="18" spans="1:42" x14ac:dyDescent="0.25">
      <c r="A18" s="120" t="s">
        <v>205</v>
      </c>
      <c r="B18" s="121"/>
      <c r="C18" s="121"/>
      <c r="D18" s="122"/>
      <c r="E18" s="123"/>
      <c r="F18" s="124"/>
      <c r="G18" s="122"/>
      <c r="H18" s="125"/>
      <c r="I18" s="122"/>
      <c r="J18" s="126"/>
      <c r="K18" s="126"/>
      <c r="L18" s="123"/>
      <c r="M18" s="123"/>
      <c r="N18" s="127"/>
    </row>
    <row r="19" spans="1:42" ht="15.75" x14ac:dyDescent="0.25">
      <c r="A19" s="128" t="s">
        <v>206</v>
      </c>
      <c r="B19" s="127"/>
      <c r="C19" s="129" t="s">
        <v>180</v>
      </c>
      <c r="D19" s="122"/>
      <c r="E19" s="123"/>
      <c r="F19" s="129" t="s">
        <v>181</v>
      </c>
      <c r="G19" s="122"/>
      <c r="H19" s="125"/>
      <c r="I19" s="122"/>
      <c r="J19" s="126"/>
      <c r="K19" s="126"/>
      <c r="L19" s="123"/>
      <c r="M19" s="123"/>
      <c r="N19" s="127"/>
    </row>
    <row r="20" spans="1:42" s="80" customFormat="1" ht="60" x14ac:dyDescent="0.25">
      <c r="A20" s="13" t="s">
        <v>161</v>
      </c>
      <c r="B20" s="13" t="s">
        <v>162</v>
      </c>
      <c r="C20" s="14" t="s">
        <v>163</v>
      </c>
      <c r="D20" s="15" t="s">
        <v>164</v>
      </c>
      <c r="E20" s="13" t="s">
        <v>165</v>
      </c>
      <c r="F20" s="13" t="s">
        <v>166</v>
      </c>
      <c r="G20" s="15" t="s">
        <v>167</v>
      </c>
      <c r="H20" s="78" t="s">
        <v>189</v>
      </c>
      <c r="I20" s="15" t="s">
        <v>190</v>
      </c>
      <c r="J20" s="79" t="s">
        <v>4</v>
      </c>
      <c r="K20" s="79" t="s">
        <v>170</v>
      </c>
      <c r="L20" s="13" t="s">
        <v>191</v>
      </c>
      <c r="M20" s="13" t="s">
        <v>192</v>
      </c>
      <c r="N20" s="15" t="s">
        <v>5</v>
      </c>
    </row>
    <row r="21" spans="1:42" s="1" customFormat="1" x14ac:dyDescent="0.25">
      <c r="A21" s="1" t="s">
        <v>207</v>
      </c>
      <c r="B21" s="1" t="s">
        <v>48</v>
      </c>
      <c r="C21" s="4">
        <v>44629</v>
      </c>
      <c r="D21" s="8">
        <v>521690</v>
      </c>
      <c r="E21" s="130" t="s">
        <v>8</v>
      </c>
      <c r="F21" s="1" t="s">
        <v>9</v>
      </c>
      <c r="G21" s="8">
        <v>521690</v>
      </c>
      <c r="H21" s="131">
        <v>38.72</v>
      </c>
      <c r="I21" s="132">
        <f t="shared" ref="I21:I25" si="2">G21/H21</f>
        <v>13473.39876033058</v>
      </c>
      <c r="J21" s="133">
        <f t="shared" ref="J21:J25" si="3">I21/43560</f>
        <v>0.30930667493871855</v>
      </c>
      <c r="K21" s="134"/>
      <c r="L21" s="130">
        <v>2022006625</v>
      </c>
      <c r="M21" s="130">
        <v>202</v>
      </c>
      <c r="N21" s="8" t="s">
        <v>208</v>
      </c>
    </row>
    <row r="22" spans="1:42" s="1" customFormat="1" x14ac:dyDescent="0.25">
      <c r="A22" s="1" t="s">
        <v>209</v>
      </c>
      <c r="B22" s="1" t="s">
        <v>210</v>
      </c>
      <c r="C22" s="4">
        <v>44369</v>
      </c>
      <c r="D22" s="8">
        <v>317244</v>
      </c>
      <c r="E22" s="130" t="s">
        <v>8</v>
      </c>
      <c r="F22" s="1" t="s">
        <v>9</v>
      </c>
      <c r="G22" s="8">
        <v>317244</v>
      </c>
      <c r="H22" s="131">
        <v>22.89</v>
      </c>
      <c r="I22" s="132">
        <f t="shared" si="2"/>
        <v>13859.501965923984</v>
      </c>
      <c r="J22" s="133">
        <f t="shared" si="3"/>
        <v>0.31817038489265342</v>
      </c>
      <c r="K22" s="134"/>
      <c r="L22" s="130">
        <v>2021022483</v>
      </c>
      <c r="M22" s="130" t="s">
        <v>194</v>
      </c>
      <c r="N22" s="8" t="s">
        <v>211</v>
      </c>
    </row>
    <row r="23" spans="1:42" s="1" customFormat="1" x14ac:dyDescent="0.25">
      <c r="A23" s="1" t="s">
        <v>212</v>
      </c>
      <c r="B23" s="1" t="s">
        <v>213</v>
      </c>
      <c r="C23" s="4" t="s">
        <v>214</v>
      </c>
      <c r="D23" s="8">
        <v>360000</v>
      </c>
      <c r="E23" s="130" t="s">
        <v>8</v>
      </c>
      <c r="F23" s="1" t="s">
        <v>9</v>
      </c>
      <c r="G23" s="8">
        <v>360000</v>
      </c>
      <c r="H23" s="131">
        <v>17.100000000000001</v>
      </c>
      <c r="I23" s="132">
        <f t="shared" si="2"/>
        <v>21052.631578947367</v>
      </c>
      <c r="J23" s="133">
        <f t="shared" si="3"/>
        <v>0.48330191870861722</v>
      </c>
      <c r="K23" s="134"/>
      <c r="L23" s="130">
        <v>2022003514</v>
      </c>
      <c r="M23" s="130">
        <v>302</v>
      </c>
      <c r="N23" s="8" t="s">
        <v>215</v>
      </c>
    </row>
    <row r="24" spans="1:42" x14ac:dyDescent="0.25">
      <c r="A24" s="89" t="s">
        <v>34</v>
      </c>
      <c r="B24" s="89" t="s">
        <v>216</v>
      </c>
      <c r="C24" s="135">
        <v>44831</v>
      </c>
      <c r="D24" s="136">
        <v>540000</v>
      </c>
      <c r="E24" s="137" t="s">
        <v>8</v>
      </c>
      <c r="F24" s="89" t="s">
        <v>36</v>
      </c>
      <c r="G24" s="136">
        <v>540000</v>
      </c>
      <c r="H24" s="138">
        <v>32.372999999999998</v>
      </c>
      <c r="I24" s="139">
        <f t="shared" si="2"/>
        <v>16680.567139282735</v>
      </c>
      <c r="J24" s="140">
        <f t="shared" si="3"/>
        <v>0.38293312991925471</v>
      </c>
      <c r="K24" s="1" t="s">
        <v>37</v>
      </c>
      <c r="L24" s="137">
        <v>2022026129</v>
      </c>
      <c r="M24" s="137" t="s">
        <v>217</v>
      </c>
      <c r="N24" s="86" t="s">
        <v>218</v>
      </c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90"/>
      <c r="AP24" s="89"/>
    </row>
    <row r="25" spans="1:42" ht="15.75" thickBot="1" x14ac:dyDescent="0.3">
      <c r="A25" t="s">
        <v>219</v>
      </c>
      <c r="B25" t="s">
        <v>220</v>
      </c>
      <c r="C25" s="81">
        <v>44636</v>
      </c>
      <c r="D25" s="86">
        <v>85000</v>
      </c>
      <c r="E25" s="19" t="s">
        <v>8</v>
      </c>
      <c r="F25" t="s">
        <v>9</v>
      </c>
      <c r="G25" s="86">
        <v>85000</v>
      </c>
      <c r="H25" s="87">
        <v>3.6230000000000002</v>
      </c>
      <c r="I25" s="84">
        <f t="shared" si="2"/>
        <v>23461.219983439136</v>
      </c>
      <c r="J25" s="85">
        <f t="shared" si="3"/>
        <v>0.53859550007895174</v>
      </c>
      <c r="K25" s="88"/>
      <c r="L25" s="19">
        <v>2022007163</v>
      </c>
      <c r="M25" s="19" t="s">
        <v>201</v>
      </c>
      <c r="N25" s="86" t="s">
        <v>102</v>
      </c>
    </row>
    <row r="26" spans="1:42" ht="16.5" thickTop="1" thickBot="1" x14ac:dyDescent="0.3">
      <c r="A26" s="141"/>
      <c r="B26" s="92"/>
      <c r="C26" s="93"/>
      <c r="D26" s="94"/>
      <c r="E26" s="95"/>
      <c r="F26" s="96"/>
      <c r="G26" s="58">
        <f>SUM(G21:G25)</f>
        <v>1823934</v>
      </c>
      <c r="H26" s="97">
        <f>SUM(H21:H25)</f>
        <v>114.706</v>
      </c>
      <c r="I26" s="58">
        <f>AVERAGE(I21:I25)</f>
        <v>17705.463885584759</v>
      </c>
      <c r="J26" s="59">
        <f>AVERAGE(J21:J25)</f>
        <v>0.40646152170763905</v>
      </c>
      <c r="K26" s="96"/>
      <c r="L26" s="95"/>
      <c r="M26" s="95"/>
    </row>
    <row r="27" spans="1:42" ht="15.75" thickBot="1" x14ac:dyDescent="0.3">
      <c r="A27" s="98"/>
      <c r="B27" s="98"/>
      <c r="C27" s="99"/>
      <c r="D27" s="100"/>
      <c r="E27" s="101"/>
      <c r="F27" s="102"/>
      <c r="G27" s="100"/>
      <c r="H27" s="103" t="s">
        <v>203</v>
      </c>
      <c r="I27" s="66">
        <f>G26/H26</f>
        <v>15900.946768259724</v>
      </c>
      <c r="J27" s="67">
        <f>G26/H26/43560</f>
        <v>0.36503550891321679</v>
      </c>
      <c r="K27" s="104"/>
      <c r="L27" s="101"/>
      <c r="M27" s="101"/>
    </row>
    <row r="28" spans="1:42" ht="7.5" customHeight="1" x14ac:dyDescent="0.25"/>
    <row r="29" spans="1:42" s="73" customFormat="1" ht="18.75" x14ac:dyDescent="0.3">
      <c r="A29" s="142" t="s">
        <v>221</v>
      </c>
      <c r="B29" s="143"/>
      <c r="C29" s="143"/>
      <c r="D29" s="144"/>
      <c r="E29" s="145"/>
      <c r="F29" s="146"/>
      <c r="G29" s="144"/>
      <c r="H29" s="147"/>
      <c r="I29" s="144"/>
      <c r="J29" s="148"/>
      <c r="K29" s="148"/>
      <c r="L29" s="145"/>
      <c r="M29" s="145"/>
      <c r="N29" s="149"/>
    </row>
    <row r="30" spans="1:42" x14ac:dyDescent="0.25">
      <c r="A30" s="150" t="s">
        <v>222</v>
      </c>
      <c r="B30" s="151"/>
      <c r="C30" s="151"/>
      <c r="D30" s="152"/>
      <c r="E30" s="153"/>
      <c r="F30" s="154"/>
      <c r="G30" s="152"/>
      <c r="H30" s="155"/>
      <c r="I30" s="152"/>
      <c r="J30" s="156"/>
      <c r="K30" s="156"/>
      <c r="L30" s="153"/>
      <c r="M30" s="153"/>
      <c r="N30" s="157"/>
    </row>
    <row r="31" spans="1:42" ht="15.75" x14ac:dyDescent="0.25">
      <c r="A31" s="158" t="s">
        <v>223</v>
      </c>
      <c r="B31" s="157"/>
      <c r="C31" s="159" t="s">
        <v>224</v>
      </c>
      <c r="D31" s="160"/>
      <c r="E31" s="161"/>
      <c r="F31" s="159" t="s">
        <v>225</v>
      </c>
      <c r="G31" s="152"/>
      <c r="H31" s="155"/>
      <c r="I31" s="152"/>
      <c r="J31" s="156"/>
      <c r="K31" s="156"/>
      <c r="L31" s="153"/>
      <c r="M31" s="153"/>
      <c r="N31" s="157"/>
    </row>
    <row r="32" spans="1:42" s="80" customFormat="1" ht="60" x14ac:dyDescent="0.25">
      <c r="A32" s="13" t="s">
        <v>161</v>
      </c>
      <c r="B32" s="13" t="s">
        <v>162</v>
      </c>
      <c r="C32" s="14" t="s">
        <v>163</v>
      </c>
      <c r="D32" s="15" t="s">
        <v>164</v>
      </c>
      <c r="E32" s="13" t="s">
        <v>165</v>
      </c>
      <c r="F32" s="13" t="s">
        <v>166</v>
      </c>
      <c r="G32" s="15" t="s">
        <v>167</v>
      </c>
      <c r="H32" s="78" t="s">
        <v>189</v>
      </c>
      <c r="I32" s="15" t="s">
        <v>190</v>
      </c>
      <c r="J32" s="79" t="s">
        <v>4</v>
      </c>
      <c r="K32" s="79" t="s">
        <v>170</v>
      </c>
      <c r="L32" s="13" t="s">
        <v>191</v>
      </c>
      <c r="M32" s="13" t="s">
        <v>192</v>
      </c>
      <c r="N32" s="15" t="s">
        <v>5</v>
      </c>
    </row>
    <row r="33" spans="1:73" s="90" customFormat="1" x14ac:dyDescent="0.25">
      <c r="A33" t="s">
        <v>61</v>
      </c>
      <c r="B33" t="s">
        <v>226</v>
      </c>
      <c r="C33" s="81">
        <v>44662</v>
      </c>
      <c r="D33" s="86">
        <v>105000</v>
      </c>
      <c r="E33" s="19" t="s">
        <v>8</v>
      </c>
      <c r="F33" t="s">
        <v>9</v>
      </c>
      <c r="G33" s="86">
        <v>105000</v>
      </c>
      <c r="H33" s="87">
        <v>4.68</v>
      </c>
      <c r="I33" s="84">
        <f>G33/H33</f>
        <v>22435.897435897437</v>
      </c>
      <c r="J33" s="85">
        <f>I33/43560</f>
        <v>0.51505733323915148</v>
      </c>
      <c r="K33" s="88"/>
      <c r="L33" s="19">
        <v>2022012561</v>
      </c>
      <c r="M33" s="19" t="s">
        <v>201</v>
      </c>
      <c r="N33" s="86" t="s">
        <v>227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</row>
    <row r="34" spans="1:73" x14ac:dyDescent="0.25">
      <c r="A34" s="89" t="s">
        <v>228</v>
      </c>
      <c r="B34" s="89" t="s">
        <v>229</v>
      </c>
      <c r="C34" s="135">
        <v>44376</v>
      </c>
      <c r="D34" s="136">
        <v>1027320</v>
      </c>
      <c r="E34" s="137" t="s">
        <v>8</v>
      </c>
      <c r="F34" s="89" t="s">
        <v>36</v>
      </c>
      <c r="G34" s="136">
        <v>1027320</v>
      </c>
      <c r="H34" s="138">
        <v>36.352000000000004</v>
      </c>
      <c r="I34" s="139">
        <f t="shared" ref="I34:I40" si="4">G34/H34</f>
        <v>28260.343309859152</v>
      </c>
      <c r="J34" s="140">
        <f t="shared" ref="J34:J40" si="5">I34/43560</f>
        <v>0.64876821188841027</v>
      </c>
      <c r="K34" s="1" t="s">
        <v>230</v>
      </c>
      <c r="L34" s="137">
        <v>2021023568</v>
      </c>
      <c r="M34" s="137" t="s">
        <v>201</v>
      </c>
      <c r="N34" s="136" t="s">
        <v>231</v>
      </c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</row>
    <row r="35" spans="1:73" x14ac:dyDescent="0.25">
      <c r="A35" t="s">
        <v>232</v>
      </c>
      <c r="B35" t="s">
        <v>233</v>
      </c>
      <c r="C35" s="81">
        <v>44447</v>
      </c>
      <c r="D35" s="86">
        <v>39000</v>
      </c>
      <c r="E35" s="19" t="s">
        <v>8</v>
      </c>
      <c r="F35" t="s">
        <v>9</v>
      </c>
      <c r="G35" s="86">
        <v>39000</v>
      </c>
      <c r="H35" s="87">
        <v>1.238</v>
      </c>
      <c r="I35" s="84">
        <f t="shared" si="4"/>
        <v>31502.42326332795</v>
      </c>
      <c r="J35" s="85">
        <f t="shared" si="5"/>
        <v>0.72319612633902552</v>
      </c>
      <c r="K35" s="134"/>
      <c r="L35" s="19">
        <v>2021029703</v>
      </c>
      <c r="M35" s="19" t="s">
        <v>201</v>
      </c>
      <c r="N35" s="86" t="s">
        <v>227</v>
      </c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</row>
    <row r="36" spans="1:73" x14ac:dyDescent="0.25">
      <c r="A36" t="s">
        <v>77</v>
      </c>
      <c r="B36" t="s">
        <v>234</v>
      </c>
      <c r="C36" s="81">
        <v>44867</v>
      </c>
      <c r="D36" s="82">
        <v>30000</v>
      </c>
      <c r="E36" s="19" t="s">
        <v>8</v>
      </c>
      <c r="F36" t="s">
        <v>9</v>
      </c>
      <c r="G36" s="82">
        <v>30000</v>
      </c>
      <c r="H36" s="83">
        <v>0.9</v>
      </c>
      <c r="I36" s="84">
        <f t="shared" si="4"/>
        <v>33333.333333333336</v>
      </c>
      <c r="J36" s="85">
        <f t="shared" si="5"/>
        <v>0.76522803795531069</v>
      </c>
      <c r="K36" s="133"/>
      <c r="L36" s="19">
        <v>2022029446</v>
      </c>
      <c r="M36" s="19" t="s">
        <v>235</v>
      </c>
      <c r="N36" s="162" t="s">
        <v>79</v>
      </c>
      <c r="AP36" s="89"/>
    </row>
    <row r="37" spans="1:73" x14ac:dyDescent="0.25">
      <c r="A37" t="s">
        <v>236</v>
      </c>
      <c r="B37" t="s">
        <v>237</v>
      </c>
      <c r="C37" s="81">
        <v>44510</v>
      </c>
      <c r="D37" s="86">
        <v>4391</v>
      </c>
      <c r="E37" s="19" t="s">
        <v>238</v>
      </c>
      <c r="F37" t="s">
        <v>9</v>
      </c>
      <c r="G37" s="86">
        <v>4391</v>
      </c>
      <c r="H37" s="87">
        <v>0.13</v>
      </c>
      <c r="I37" s="84">
        <f t="shared" si="4"/>
        <v>33776.923076923078</v>
      </c>
      <c r="J37" s="85">
        <f t="shared" si="5"/>
        <v>0.77541145722963911</v>
      </c>
      <c r="K37" s="134"/>
      <c r="L37" s="19">
        <v>2021036617</v>
      </c>
      <c r="M37" s="19" t="s">
        <v>201</v>
      </c>
      <c r="N37" s="91" t="s">
        <v>239</v>
      </c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</row>
    <row r="38" spans="1:73" x14ac:dyDescent="0.25">
      <c r="A38" t="s">
        <v>240</v>
      </c>
      <c r="B38" t="s">
        <v>241</v>
      </c>
      <c r="C38" s="81">
        <v>44440</v>
      </c>
      <c r="D38" s="86">
        <v>39000</v>
      </c>
      <c r="E38" s="19" t="s">
        <v>8</v>
      </c>
      <c r="F38" t="s">
        <v>9</v>
      </c>
      <c r="G38" s="86">
        <v>39000</v>
      </c>
      <c r="H38" s="87">
        <v>1.04</v>
      </c>
      <c r="I38" s="84">
        <f t="shared" si="4"/>
        <v>37500</v>
      </c>
      <c r="J38" s="85">
        <f t="shared" si="5"/>
        <v>0.8608815426997245</v>
      </c>
      <c r="K38" s="134"/>
      <c r="L38" s="19">
        <v>2021029685</v>
      </c>
      <c r="M38" s="19" t="s">
        <v>198</v>
      </c>
      <c r="N38" s="91" t="s">
        <v>242</v>
      </c>
      <c r="AO38" s="90"/>
    </row>
    <row r="39" spans="1:73" x14ac:dyDescent="0.25">
      <c r="A39" t="s">
        <v>243</v>
      </c>
      <c r="B39" t="s">
        <v>226</v>
      </c>
      <c r="C39" s="81">
        <v>44418</v>
      </c>
      <c r="D39" s="86">
        <v>96000</v>
      </c>
      <c r="E39" s="19" t="s">
        <v>8</v>
      </c>
      <c r="F39" t="s">
        <v>197</v>
      </c>
      <c r="G39" s="86">
        <v>96000</v>
      </c>
      <c r="H39" s="87">
        <v>2.2000000000000002</v>
      </c>
      <c r="I39" s="84">
        <f t="shared" si="4"/>
        <v>43636.363636363632</v>
      </c>
      <c r="J39" s="85">
        <f t="shared" si="5"/>
        <v>1.0017530678687703</v>
      </c>
      <c r="K39" s="134"/>
      <c r="L39" s="19">
        <v>2021026958</v>
      </c>
      <c r="M39" s="19" t="s">
        <v>201</v>
      </c>
      <c r="N39" s="86" t="s">
        <v>227</v>
      </c>
    </row>
    <row r="40" spans="1:73" ht="15.75" thickBot="1" x14ac:dyDescent="0.3">
      <c r="A40" s="89" t="s">
        <v>244</v>
      </c>
      <c r="B40" s="89" t="s">
        <v>245</v>
      </c>
      <c r="C40" s="135">
        <v>44551</v>
      </c>
      <c r="D40" s="136">
        <v>155000</v>
      </c>
      <c r="E40" s="137" t="s">
        <v>8</v>
      </c>
      <c r="F40" s="89" t="s">
        <v>36</v>
      </c>
      <c r="G40" s="136">
        <v>155000</v>
      </c>
      <c r="H40" s="138">
        <v>3.0559917355371899</v>
      </c>
      <c r="I40" s="139">
        <f t="shared" si="4"/>
        <v>50720.032452166859</v>
      </c>
      <c r="J40" s="140">
        <f t="shared" si="5"/>
        <v>1.16437172755204</v>
      </c>
      <c r="K40" s="1" t="s">
        <v>246</v>
      </c>
      <c r="L40" s="137">
        <v>2021040392</v>
      </c>
      <c r="M40" s="137" t="s">
        <v>201</v>
      </c>
      <c r="N40" s="91" t="s">
        <v>247</v>
      </c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Q40" s="89"/>
      <c r="AR40" s="89"/>
      <c r="AS40" s="89"/>
      <c r="AT40" s="89"/>
      <c r="AU40" s="89"/>
      <c r="AV40" s="89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</row>
    <row r="41" spans="1:73" ht="16.5" thickTop="1" thickBot="1" x14ac:dyDescent="0.3">
      <c r="A41" s="92"/>
      <c r="B41" s="92"/>
      <c r="C41" s="93"/>
      <c r="D41" s="94"/>
      <c r="E41" s="95"/>
      <c r="F41" s="96"/>
      <c r="G41" s="58">
        <f>SUM(G33:G40)</f>
        <v>1495711</v>
      </c>
      <c r="H41" s="97">
        <f>SUM(H33:H40)</f>
        <v>49.595991735537197</v>
      </c>
      <c r="I41" s="58">
        <f>AVERAGE(I33:I40)</f>
        <v>35145.66456348393</v>
      </c>
      <c r="J41" s="59">
        <f>AVERAGE(J33:J40)</f>
        <v>0.80683343809650898</v>
      </c>
      <c r="K41" s="95"/>
      <c r="L41" s="95"/>
      <c r="M41" s="95"/>
    </row>
    <row r="42" spans="1:73" ht="15.75" thickBot="1" x14ac:dyDescent="0.3">
      <c r="A42" s="98"/>
      <c r="B42" s="98"/>
      <c r="C42" s="99"/>
      <c r="D42" s="100"/>
      <c r="E42" s="101"/>
      <c r="F42" s="163"/>
      <c r="G42" s="100"/>
      <c r="H42" s="103" t="s">
        <v>203</v>
      </c>
      <c r="I42" s="66">
        <f>G41/H41</f>
        <v>30157.900823430307</v>
      </c>
      <c r="J42" s="67">
        <f>G41/H41/43560</f>
        <v>0.69233013827893264</v>
      </c>
      <c r="K42" s="104"/>
      <c r="L42" s="101"/>
      <c r="M42" s="101"/>
    </row>
    <row r="43" spans="1:73" x14ac:dyDescent="0.25">
      <c r="A43" t="s">
        <v>248</v>
      </c>
    </row>
    <row r="44" spans="1:73" x14ac:dyDescent="0.25">
      <c r="A44" t="s">
        <v>249</v>
      </c>
      <c r="B44" t="s">
        <v>250</v>
      </c>
      <c r="C44" s="81">
        <v>44357</v>
      </c>
      <c r="D44" s="86">
        <v>100000</v>
      </c>
      <c r="E44" s="19" t="s">
        <v>8</v>
      </c>
      <c r="F44" t="s">
        <v>9</v>
      </c>
      <c r="G44" s="86">
        <v>100000</v>
      </c>
      <c r="H44" s="87">
        <v>9.25</v>
      </c>
      <c r="I44" s="84">
        <f t="shared" ref="I44:I45" si="6">G44/H44</f>
        <v>10810.81081081081</v>
      </c>
      <c r="J44" s="85">
        <f t="shared" ref="J44:J45" si="7">I44/43560</f>
        <v>0.24818206636388451</v>
      </c>
      <c r="K44" s="88"/>
      <c r="L44" s="19">
        <v>2021021814</v>
      </c>
      <c r="M44" s="19" t="s">
        <v>235</v>
      </c>
      <c r="N44" s="86" t="s">
        <v>251</v>
      </c>
      <c r="AP44" s="89"/>
      <c r="AQ44" s="89"/>
      <c r="AR44" s="89"/>
      <c r="AS44" s="89"/>
      <c r="AT44" s="89"/>
      <c r="AU44" s="89"/>
      <c r="AV44" s="89"/>
    </row>
    <row r="45" spans="1:73" s="89" customFormat="1" x14ac:dyDescent="0.25">
      <c r="A45" t="s">
        <v>252</v>
      </c>
      <c r="B45" t="s">
        <v>253</v>
      </c>
      <c r="C45" s="81">
        <v>44974</v>
      </c>
      <c r="D45" s="86">
        <v>32500</v>
      </c>
      <c r="E45" s="19" t="s">
        <v>67</v>
      </c>
      <c r="F45" t="s">
        <v>9</v>
      </c>
      <c r="G45" s="86">
        <v>32500</v>
      </c>
      <c r="H45" s="87">
        <v>0.25</v>
      </c>
      <c r="I45" s="84">
        <f t="shared" si="6"/>
        <v>130000</v>
      </c>
      <c r="J45" s="85">
        <f t="shared" si="7"/>
        <v>2.9843893480257115</v>
      </c>
      <c r="K45" s="88"/>
      <c r="L45" s="19">
        <v>2023004627</v>
      </c>
      <c r="M45" s="19" t="s">
        <v>201</v>
      </c>
      <c r="N45" s="91" t="s">
        <v>254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7" spans="1:73" s="73" customFormat="1" ht="18.75" x14ac:dyDescent="0.3">
      <c r="A47" s="164" t="s">
        <v>255</v>
      </c>
      <c r="B47" s="165"/>
      <c r="C47" s="165"/>
      <c r="D47" s="166"/>
      <c r="E47" s="167"/>
      <c r="F47" s="168"/>
      <c r="G47" s="166"/>
      <c r="H47" s="169"/>
      <c r="I47" s="166"/>
      <c r="J47" s="170"/>
      <c r="K47" s="170"/>
      <c r="L47" s="167"/>
      <c r="M47" s="167"/>
      <c r="N47" s="171"/>
    </row>
    <row r="48" spans="1:73" x14ac:dyDescent="0.25">
      <c r="A48" s="172" t="s">
        <v>256</v>
      </c>
      <c r="B48" s="173"/>
      <c r="C48" s="173"/>
      <c r="D48" s="174"/>
      <c r="E48" s="175"/>
      <c r="F48" s="176"/>
      <c r="G48" s="174"/>
      <c r="H48" s="177"/>
      <c r="I48" s="174"/>
      <c r="J48" s="178"/>
      <c r="K48" s="178"/>
      <c r="L48" s="175"/>
      <c r="M48" s="175"/>
      <c r="N48" s="179"/>
    </row>
    <row r="49" spans="1:73" ht="15.75" x14ac:dyDescent="0.25">
      <c r="A49" s="180" t="s">
        <v>257</v>
      </c>
      <c r="B49" s="179"/>
      <c r="C49" s="181" t="s">
        <v>224</v>
      </c>
      <c r="D49" s="174"/>
      <c r="E49" s="175"/>
      <c r="F49" s="181" t="s">
        <v>225</v>
      </c>
      <c r="G49" s="174"/>
      <c r="H49" s="177"/>
      <c r="I49" s="174"/>
      <c r="J49" s="178"/>
      <c r="K49" s="178"/>
      <c r="L49" s="175"/>
      <c r="M49" s="175"/>
      <c r="N49" s="179"/>
    </row>
    <row r="50" spans="1:73" s="80" customFormat="1" ht="60" x14ac:dyDescent="0.25">
      <c r="A50" s="13" t="s">
        <v>161</v>
      </c>
      <c r="B50" s="13" t="s">
        <v>162</v>
      </c>
      <c r="C50" s="14" t="s">
        <v>163</v>
      </c>
      <c r="D50" s="15" t="s">
        <v>164</v>
      </c>
      <c r="E50" s="13" t="s">
        <v>165</v>
      </c>
      <c r="F50" s="13" t="s">
        <v>166</v>
      </c>
      <c r="G50" s="15" t="s">
        <v>167</v>
      </c>
      <c r="H50" s="78" t="s">
        <v>189</v>
      </c>
      <c r="I50" s="15" t="s">
        <v>190</v>
      </c>
      <c r="J50" s="79" t="s">
        <v>4</v>
      </c>
      <c r="K50" s="79" t="s">
        <v>170</v>
      </c>
      <c r="L50" s="13" t="s">
        <v>191</v>
      </c>
      <c r="M50" s="13" t="s">
        <v>192</v>
      </c>
      <c r="N50" s="15" t="s">
        <v>5</v>
      </c>
    </row>
    <row r="51" spans="1:73" x14ac:dyDescent="0.25">
      <c r="A51" t="s">
        <v>87</v>
      </c>
      <c r="B51" t="s">
        <v>258</v>
      </c>
      <c r="C51" s="81">
        <v>44894</v>
      </c>
      <c r="D51" s="86">
        <v>255000</v>
      </c>
      <c r="E51" s="19" t="s">
        <v>8</v>
      </c>
      <c r="F51" t="s">
        <v>9</v>
      </c>
      <c r="G51" s="86">
        <v>255000</v>
      </c>
      <c r="H51" s="87">
        <v>4.08</v>
      </c>
      <c r="I51" s="84">
        <f t="shared" ref="I51:I56" si="8">G51/H51</f>
        <v>62500</v>
      </c>
      <c r="J51" s="85">
        <f t="shared" ref="J51:J56" si="9">I51/43560</f>
        <v>1.4348025711662076</v>
      </c>
      <c r="K51" s="88"/>
      <c r="L51" s="19">
        <v>2022031104</v>
      </c>
      <c r="M51" s="19" t="s">
        <v>217</v>
      </c>
      <c r="N51" s="86" t="s">
        <v>259</v>
      </c>
    </row>
    <row r="52" spans="1:73" x14ac:dyDescent="0.25">
      <c r="A52" t="s">
        <v>260</v>
      </c>
      <c r="B52" t="s">
        <v>261</v>
      </c>
      <c r="C52" s="81">
        <v>44468</v>
      </c>
      <c r="D52" s="86">
        <v>84837</v>
      </c>
      <c r="E52" s="19" t="s">
        <v>8</v>
      </c>
      <c r="F52" t="s">
        <v>9</v>
      </c>
      <c r="G52" s="86">
        <v>84837</v>
      </c>
      <c r="H52" s="87">
        <v>0.92200000000000004</v>
      </c>
      <c r="I52" s="84">
        <f t="shared" si="8"/>
        <v>92014.099783080252</v>
      </c>
      <c r="J52" s="85">
        <f t="shared" si="9"/>
        <v>2.1123530712369205</v>
      </c>
      <c r="K52" s="88"/>
      <c r="L52" s="19">
        <v>2021033440</v>
      </c>
      <c r="M52" s="19" t="s">
        <v>262</v>
      </c>
      <c r="N52" s="162" t="s">
        <v>263</v>
      </c>
      <c r="AO52" s="89"/>
    </row>
    <row r="53" spans="1:73" s="89" customFormat="1" x14ac:dyDescent="0.25">
      <c r="A53" t="s">
        <v>264</v>
      </c>
      <c r="B53" t="s">
        <v>108</v>
      </c>
      <c r="C53" s="81">
        <v>44509</v>
      </c>
      <c r="D53" s="86">
        <v>60000</v>
      </c>
      <c r="E53" s="19" t="s">
        <v>8</v>
      </c>
      <c r="F53" t="s">
        <v>9</v>
      </c>
      <c r="G53" s="86">
        <v>60000</v>
      </c>
      <c r="H53" s="87">
        <v>0.58899999999999997</v>
      </c>
      <c r="I53" s="84">
        <f t="shared" si="8"/>
        <v>101867.57215619695</v>
      </c>
      <c r="J53" s="85">
        <f t="shared" si="9"/>
        <v>2.338557671170729</v>
      </c>
      <c r="K53" s="88"/>
      <c r="L53" s="19">
        <v>2021036327</v>
      </c>
      <c r="M53" s="19" t="s">
        <v>201</v>
      </c>
      <c r="N53" s="162" t="s">
        <v>265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73" x14ac:dyDescent="0.25">
      <c r="A54" t="s">
        <v>266</v>
      </c>
      <c r="B54" t="s">
        <v>267</v>
      </c>
      <c r="C54" s="81">
        <v>44308</v>
      </c>
      <c r="D54" s="86">
        <v>160000</v>
      </c>
      <c r="E54" s="19" t="s">
        <v>8</v>
      </c>
      <c r="F54" t="s">
        <v>9</v>
      </c>
      <c r="G54" s="86">
        <v>160000</v>
      </c>
      <c r="H54" s="87">
        <v>1.522</v>
      </c>
      <c r="I54" s="84">
        <f t="shared" si="8"/>
        <v>105124.83574244415</v>
      </c>
      <c r="J54" s="85">
        <f t="shared" si="9"/>
        <v>2.4133341538669457</v>
      </c>
      <c r="K54" s="88"/>
      <c r="L54" s="19">
        <v>2021017150</v>
      </c>
      <c r="M54" s="19" t="s">
        <v>198</v>
      </c>
      <c r="N54" s="182" t="s">
        <v>231</v>
      </c>
      <c r="AP54" s="90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</row>
    <row r="55" spans="1:73" x14ac:dyDescent="0.25">
      <c r="A55" t="s">
        <v>268</v>
      </c>
      <c r="B55" t="s">
        <v>269</v>
      </c>
      <c r="C55" s="81">
        <v>44362</v>
      </c>
      <c r="D55" s="86">
        <v>175000</v>
      </c>
      <c r="E55" s="19" t="s">
        <v>8</v>
      </c>
      <c r="F55" t="s">
        <v>9</v>
      </c>
      <c r="G55" s="86">
        <v>175000</v>
      </c>
      <c r="H55" s="87">
        <v>1.53</v>
      </c>
      <c r="I55" s="84">
        <f t="shared" si="8"/>
        <v>114379.08496732026</v>
      </c>
      <c r="J55" s="85">
        <f t="shared" si="9"/>
        <v>2.6257824831799876</v>
      </c>
      <c r="K55" s="88"/>
      <c r="L55" s="19">
        <v>2021022028</v>
      </c>
      <c r="M55" s="19" t="s">
        <v>201</v>
      </c>
      <c r="N55" s="86" t="s">
        <v>270</v>
      </c>
      <c r="AO55" s="89"/>
      <c r="AP55" s="89"/>
    </row>
    <row r="56" spans="1:73" ht="15.75" thickBot="1" x14ac:dyDescent="0.3">
      <c r="A56" t="s">
        <v>271</v>
      </c>
      <c r="B56" t="s">
        <v>272</v>
      </c>
      <c r="C56" s="81">
        <v>44397</v>
      </c>
      <c r="D56" s="86">
        <v>175000</v>
      </c>
      <c r="E56" s="19" t="s">
        <v>8</v>
      </c>
      <c r="F56" t="s">
        <v>197</v>
      </c>
      <c r="G56" s="86">
        <v>175000</v>
      </c>
      <c r="H56" s="87">
        <v>1.46</v>
      </c>
      <c r="I56" s="84">
        <f t="shared" si="8"/>
        <v>119863.01369863014</v>
      </c>
      <c r="J56" s="85">
        <f t="shared" si="9"/>
        <v>2.7516761638803979</v>
      </c>
      <c r="K56" s="88"/>
      <c r="L56" s="19">
        <v>2021026362</v>
      </c>
      <c r="M56" s="19" t="s">
        <v>198</v>
      </c>
      <c r="N56" s="91" t="s">
        <v>273</v>
      </c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</row>
    <row r="57" spans="1:73" ht="16.5" thickTop="1" thickBot="1" x14ac:dyDescent="0.3">
      <c r="A57" s="92"/>
      <c r="B57" s="92"/>
      <c r="C57" s="93"/>
      <c r="D57" s="94"/>
      <c r="E57" s="95"/>
      <c r="F57" s="96"/>
      <c r="G57" s="58">
        <f>SUM(G51:G56)</f>
        <v>909837</v>
      </c>
      <c r="H57" s="97">
        <f>SUM(H51:H56)</f>
        <v>10.102999999999998</v>
      </c>
      <c r="I57" s="58">
        <f>AVERAGE(I51:I56)</f>
        <v>99291.434391278613</v>
      </c>
      <c r="J57" s="59">
        <f>AVERAGE(J51:J56)</f>
        <v>2.2794176857501984</v>
      </c>
      <c r="K57" s="95"/>
      <c r="L57" s="95"/>
      <c r="M57" s="95"/>
    </row>
    <row r="58" spans="1:73" ht="15.75" thickBot="1" x14ac:dyDescent="0.3">
      <c r="A58" s="98"/>
      <c r="B58" s="98"/>
      <c r="C58" s="99"/>
      <c r="D58" s="100"/>
      <c r="E58" s="101"/>
      <c r="F58" s="163"/>
      <c r="G58" s="100"/>
      <c r="H58" s="103" t="s">
        <v>203</v>
      </c>
      <c r="I58" s="66">
        <f>G57/H57</f>
        <v>90056.12194397705</v>
      </c>
      <c r="J58" s="67">
        <f>G57/H57/43560</f>
        <v>2.0674040850316127</v>
      </c>
      <c r="K58" s="104"/>
      <c r="L58" s="101"/>
      <c r="M58" s="101"/>
    </row>
    <row r="59" spans="1:73" s="80" customFormat="1" x14ac:dyDescent="0.25">
      <c r="A59" s="183"/>
      <c r="B59" s="183"/>
      <c r="C59" s="184"/>
      <c r="D59" s="185"/>
      <c r="E59" s="183"/>
      <c r="F59" s="186"/>
      <c r="G59" s="185"/>
      <c r="H59" s="187"/>
      <c r="I59" s="185"/>
      <c r="J59" s="188"/>
      <c r="K59" s="188"/>
      <c r="L59" s="183"/>
      <c r="M59" s="183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</row>
    <row r="60" spans="1:73" s="73" customFormat="1" ht="18.75" x14ac:dyDescent="0.3">
      <c r="A60" s="190" t="s">
        <v>274</v>
      </c>
      <c r="B60" s="191"/>
      <c r="C60" s="191"/>
      <c r="D60" s="192"/>
      <c r="E60" s="193"/>
      <c r="F60" s="194"/>
      <c r="G60" s="192"/>
      <c r="H60" s="195"/>
      <c r="I60" s="192"/>
      <c r="J60" s="196"/>
      <c r="K60" s="196"/>
      <c r="L60" s="193"/>
      <c r="M60" s="193"/>
      <c r="N60" s="197"/>
    </row>
    <row r="61" spans="1:73" x14ac:dyDescent="0.25">
      <c r="A61" s="198" t="s">
        <v>275</v>
      </c>
      <c r="B61" s="199"/>
      <c r="C61" s="199"/>
      <c r="D61" s="200"/>
      <c r="E61" s="201"/>
      <c r="F61" s="202"/>
      <c r="G61" s="200"/>
      <c r="H61" s="203"/>
      <c r="I61" s="200"/>
      <c r="J61" s="204"/>
      <c r="K61" s="204"/>
      <c r="L61" s="201"/>
      <c r="M61" s="201"/>
      <c r="N61" s="205"/>
    </row>
    <row r="62" spans="1:73" ht="15.75" x14ac:dyDescent="0.25">
      <c r="A62" s="206" t="s">
        <v>276</v>
      </c>
      <c r="B62" s="205"/>
      <c r="C62" s="207" t="s">
        <v>277</v>
      </c>
      <c r="D62" s="208"/>
      <c r="E62" s="209"/>
      <c r="F62" s="207" t="s">
        <v>278</v>
      </c>
      <c r="G62" s="200"/>
      <c r="H62" s="203"/>
      <c r="I62" s="200"/>
      <c r="J62" s="204"/>
      <c r="K62" s="204"/>
      <c r="L62" s="201"/>
      <c r="M62" s="201"/>
      <c r="N62" s="205"/>
    </row>
    <row r="63" spans="1:73" s="80" customFormat="1" ht="60" x14ac:dyDescent="0.25">
      <c r="A63" s="13" t="s">
        <v>161</v>
      </c>
      <c r="B63" s="13" t="s">
        <v>162</v>
      </c>
      <c r="C63" s="14" t="s">
        <v>163</v>
      </c>
      <c r="D63" s="15" t="s">
        <v>164</v>
      </c>
      <c r="E63" s="13" t="s">
        <v>165</v>
      </c>
      <c r="F63" s="13" t="s">
        <v>166</v>
      </c>
      <c r="G63" s="15" t="s">
        <v>167</v>
      </c>
      <c r="H63" s="78" t="s">
        <v>189</v>
      </c>
      <c r="I63" s="15" t="s">
        <v>190</v>
      </c>
      <c r="J63" s="79" t="s">
        <v>4</v>
      </c>
      <c r="K63" s="79" t="s">
        <v>170</v>
      </c>
      <c r="L63" s="13" t="s">
        <v>191</v>
      </c>
      <c r="M63" s="13" t="s">
        <v>192</v>
      </c>
      <c r="N63" s="15" t="s">
        <v>5</v>
      </c>
    </row>
    <row r="64" spans="1:73" s="90" customFormat="1" ht="28.5" customHeight="1" x14ac:dyDescent="0.25">
      <c r="A64" s="80" t="s">
        <v>279</v>
      </c>
      <c r="B64" s="80" t="s">
        <v>280</v>
      </c>
      <c r="C64" s="81">
        <v>44439</v>
      </c>
      <c r="D64" s="86">
        <v>120000</v>
      </c>
      <c r="E64" s="19" t="s">
        <v>8</v>
      </c>
      <c r="F64" t="s">
        <v>9</v>
      </c>
      <c r="G64" s="86">
        <v>120000</v>
      </c>
      <c r="H64" s="87">
        <v>0.85499999999999998</v>
      </c>
      <c r="I64" s="84">
        <f t="shared" ref="I64:I67" si="10">G64/H64</f>
        <v>140350.87719298247</v>
      </c>
      <c r="J64" s="85">
        <f t="shared" ref="J64:J67" si="11">I64/43560</f>
        <v>3.2220127913907821</v>
      </c>
      <c r="K64" s="88"/>
      <c r="L64" s="19" t="s">
        <v>281</v>
      </c>
      <c r="M64" s="19">
        <v>202</v>
      </c>
      <c r="N64" s="86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</row>
    <row r="65" spans="1:73" x14ac:dyDescent="0.25">
      <c r="A65" t="s">
        <v>128</v>
      </c>
      <c r="B65" t="s">
        <v>282</v>
      </c>
      <c r="C65" s="81">
        <v>44967</v>
      </c>
      <c r="D65" s="86">
        <v>600000</v>
      </c>
      <c r="E65" s="19" t="s">
        <v>8</v>
      </c>
      <c r="F65" t="s">
        <v>9</v>
      </c>
      <c r="G65" s="86">
        <v>600000</v>
      </c>
      <c r="H65" s="87">
        <v>4</v>
      </c>
      <c r="I65" s="84">
        <f t="shared" si="10"/>
        <v>150000</v>
      </c>
      <c r="J65" s="85">
        <f t="shared" si="11"/>
        <v>3.443526170798898</v>
      </c>
      <c r="K65" s="88"/>
      <c r="L65" s="19">
        <v>2023002850</v>
      </c>
      <c r="M65" s="19" t="s">
        <v>201</v>
      </c>
      <c r="N65" s="136" t="s">
        <v>283</v>
      </c>
      <c r="AQ65" s="89"/>
      <c r="AR65" s="89"/>
      <c r="AS65" s="89"/>
      <c r="AT65" s="89"/>
      <c r="AU65" s="89"/>
      <c r="AV65" s="89"/>
    </row>
    <row r="66" spans="1:73" x14ac:dyDescent="0.25">
      <c r="A66" t="s">
        <v>140</v>
      </c>
      <c r="B66" t="s">
        <v>284</v>
      </c>
      <c r="C66" s="81">
        <v>44915</v>
      </c>
      <c r="D66" s="86">
        <v>181500</v>
      </c>
      <c r="E66" s="19" t="s">
        <v>8</v>
      </c>
      <c r="F66" t="s">
        <v>9</v>
      </c>
      <c r="G66" s="86">
        <v>181500</v>
      </c>
      <c r="H66" s="87">
        <v>0.95799999999999996</v>
      </c>
      <c r="I66" s="84">
        <f t="shared" si="10"/>
        <v>189457.2025052192</v>
      </c>
      <c r="J66" s="85">
        <f t="shared" si="11"/>
        <v>4.3493389004871261</v>
      </c>
      <c r="K66" s="88"/>
      <c r="L66" s="19">
        <v>2023000275</v>
      </c>
      <c r="M66" s="19" t="s">
        <v>201</v>
      </c>
      <c r="N66" s="91" t="s">
        <v>285</v>
      </c>
      <c r="AQ66" s="90"/>
      <c r="AR66" s="90"/>
      <c r="AS66" s="90"/>
      <c r="AT66" s="90"/>
      <c r="AU66" s="90"/>
      <c r="AV66" s="90"/>
    </row>
    <row r="67" spans="1:73" s="90" customFormat="1" ht="15.75" thickBot="1" x14ac:dyDescent="0.3">
      <c r="A67" t="s">
        <v>286</v>
      </c>
      <c r="B67" t="s">
        <v>287</v>
      </c>
      <c r="C67" s="81">
        <v>44393</v>
      </c>
      <c r="D67" s="86">
        <v>39900</v>
      </c>
      <c r="E67" s="19" t="s">
        <v>8</v>
      </c>
      <c r="F67" t="s">
        <v>9</v>
      </c>
      <c r="G67" s="86">
        <v>39900</v>
      </c>
      <c r="H67" s="87">
        <v>0.17399999999999999</v>
      </c>
      <c r="I67" s="84">
        <f t="shared" si="10"/>
        <v>229310.34482758623</v>
      </c>
      <c r="J67" s="85">
        <f t="shared" si="11"/>
        <v>5.2642411576580859</v>
      </c>
      <c r="K67" s="88"/>
      <c r="L67" s="19">
        <v>2021024849</v>
      </c>
      <c r="M67" s="19" t="s">
        <v>201</v>
      </c>
      <c r="N67" s="91" t="s">
        <v>288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</row>
    <row r="68" spans="1:73" ht="16.5" thickTop="1" thickBot="1" x14ac:dyDescent="0.3">
      <c r="A68" s="92"/>
      <c r="B68" s="92"/>
      <c r="C68" s="93"/>
      <c r="D68" s="94"/>
      <c r="E68" s="95"/>
      <c r="F68" s="96"/>
      <c r="G68" s="58">
        <f>SUM(G64:G67)</f>
        <v>941400</v>
      </c>
      <c r="H68" s="97">
        <f>SUM(H64:H67)</f>
        <v>5.987000000000001</v>
      </c>
      <c r="I68" s="58">
        <f>AVERAGE(I64:I67)</f>
        <v>177279.60613144698</v>
      </c>
      <c r="J68" s="59">
        <f>AVERAGE(J64:J67)</f>
        <v>4.0697797550837231</v>
      </c>
      <c r="K68" s="210"/>
      <c r="L68" s="95"/>
      <c r="M68" s="95"/>
      <c r="N68" s="17"/>
    </row>
    <row r="69" spans="1:73" ht="15.75" thickBot="1" x14ac:dyDescent="0.3">
      <c r="A69" s="98"/>
      <c r="B69" s="98"/>
      <c r="C69" s="99"/>
      <c r="D69" s="100"/>
      <c r="E69" s="101"/>
      <c r="F69" s="163"/>
      <c r="G69" s="100"/>
      <c r="H69" s="103" t="s">
        <v>203</v>
      </c>
      <c r="I69" s="66">
        <f>G68/H68</f>
        <v>157240.68815767494</v>
      </c>
      <c r="J69" s="67">
        <f>G68/H68/43560</f>
        <v>3.6097494985692138</v>
      </c>
      <c r="K69" s="101"/>
      <c r="L69" s="101"/>
      <c r="M69" s="101"/>
    </row>
    <row r="70" spans="1:73" x14ac:dyDescent="0.25">
      <c r="A70" t="s">
        <v>289</v>
      </c>
    </row>
    <row r="71" spans="1:73" ht="11.25" customHeight="1" x14ac:dyDescent="0.25"/>
    <row r="72" spans="1:73" s="73" customFormat="1" ht="18.75" x14ac:dyDescent="0.3">
      <c r="A72" s="211" t="s">
        <v>290</v>
      </c>
      <c r="B72" s="212"/>
      <c r="C72" s="212"/>
      <c r="D72" s="213"/>
      <c r="E72" s="214"/>
      <c r="F72" s="215"/>
      <c r="G72" s="213"/>
      <c r="H72" s="216"/>
      <c r="I72" s="213"/>
      <c r="J72" s="217"/>
      <c r="K72" s="217"/>
      <c r="L72" s="214"/>
      <c r="M72" s="214"/>
      <c r="N72" s="218"/>
    </row>
    <row r="73" spans="1:73" x14ac:dyDescent="0.25">
      <c r="A73" s="219" t="s">
        <v>291</v>
      </c>
      <c r="B73" s="220"/>
      <c r="C73" s="220"/>
      <c r="D73" s="221"/>
      <c r="E73" s="222"/>
      <c r="F73" s="223"/>
      <c r="G73" s="221"/>
      <c r="H73" s="224"/>
      <c r="I73" s="221"/>
      <c r="J73" s="225"/>
      <c r="K73" s="225"/>
      <c r="L73" s="222"/>
      <c r="M73" s="222"/>
      <c r="N73" s="226"/>
    </row>
    <row r="74" spans="1:73" ht="15.75" x14ac:dyDescent="0.25">
      <c r="A74" s="227" t="s">
        <v>292</v>
      </c>
      <c r="B74" s="226"/>
      <c r="C74" s="228" t="s">
        <v>293</v>
      </c>
      <c r="D74" s="229"/>
      <c r="E74" s="230"/>
      <c r="F74" s="228" t="s">
        <v>294</v>
      </c>
      <c r="G74" s="221"/>
      <c r="H74" s="224"/>
      <c r="I74" s="221"/>
      <c r="J74" s="225"/>
      <c r="K74" s="225"/>
      <c r="L74" s="222"/>
      <c r="M74" s="222"/>
      <c r="N74" s="226"/>
    </row>
    <row r="75" spans="1:73" s="80" customFormat="1" ht="60" x14ac:dyDescent="0.25">
      <c r="A75" s="13" t="s">
        <v>161</v>
      </c>
      <c r="B75" s="13" t="s">
        <v>162</v>
      </c>
      <c r="C75" s="14" t="s">
        <v>163</v>
      </c>
      <c r="D75" s="15" t="s">
        <v>164</v>
      </c>
      <c r="E75" s="13" t="s">
        <v>165</v>
      </c>
      <c r="F75" s="13" t="s">
        <v>166</v>
      </c>
      <c r="G75" s="15" t="s">
        <v>167</v>
      </c>
      <c r="H75" s="78" t="s">
        <v>189</v>
      </c>
      <c r="I75" s="15" t="s">
        <v>190</v>
      </c>
      <c r="J75" s="79" t="s">
        <v>4</v>
      </c>
      <c r="K75" s="79" t="s">
        <v>170</v>
      </c>
      <c r="L75" s="13" t="s">
        <v>191</v>
      </c>
      <c r="M75" s="13" t="s">
        <v>192</v>
      </c>
      <c r="N75" s="15" t="s">
        <v>5</v>
      </c>
    </row>
    <row r="76" spans="1:73" s="90" customFormat="1" ht="28.5" customHeight="1" x14ac:dyDescent="0.25">
      <c r="A76" s="80" t="s">
        <v>295</v>
      </c>
      <c r="B76" s="80" t="s">
        <v>296</v>
      </c>
      <c r="C76" s="81">
        <v>44411</v>
      </c>
      <c r="D76" s="86">
        <v>265000</v>
      </c>
      <c r="E76" s="19" t="s">
        <v>8</v>
      </c>
      <c r="F76" t="s">
        <v>9</v>
      </c>
      <c r="G76" s="86">
        <v>265000</v>
      </c>
      <c r="H76" s="87">
        <v>0.76400000000000001</v>
      </c>
      <c r="I76" s="84">
        <f t="shared" ref="I76:I78" si="12">G76/H76</f>
        <v>346858.63874345546</v>
      </c>
      <c r="J76" s="85">
        <f t="shared" ref="J76:J78" si="13">I76/43560</f>
        <v>7.9627786672051304</v>
      </c>
      <c r="K76" s="88"/>
      <c r="L76" s="19" t="s">
        <v>297</v>
      </c>
      <c r="M76" s="19">
        <v>202</v>
      </c>
      <c r="N76" s="8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</row>
    <row r="77" spans="1:73" s="90" customFormat="1" ht="28.5" customHeight="1" x14ac:dyDescent="0.25">
      <c r="A77" s="80" t="s">
        <v>298</v>
      </c>
      <c r="B77" s="80" t="s">
        <v>299</v>
      </c>
      <c r="C77" s="81">
        <v>44377</v>
      </c>
      <c r="D77" s="86">
        <v>165000</v>
      </c>
      <c r="E77" s="19" t="s">
        <v>8</v>
      </c>
      <c r="F77" t="s">
        <v>9</v>
      </c>
      <c r="G77" s="86">
        <v>165000</v>
      </c>
      <c r="H77" s="87">
        <v>0.44800000000000001</v>
      </c>
      <c r="I77" s="84">
        <f t="shared" si="12"/>
        <v>368303.57142857142</v>
      </c>
      <c r="J77" s="85">
        <f t="shared" si="13"/>
        <v>8.4550865800865793</v>
      </c>
      <c r="K77" s="88"/>
      <c r="L77" s="231">
        <v>202107090060419</v>
      </c>
      <c r="M77" s="19">
        <v>201</v>
      </c>
      <c r="N77" s="86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</row>
    <row r="78" spans="1:73" s="89" customFormat="1" ht="15.75" thickBot="1" x14ac:dyDescent="0.3">
      <c r="A78" t="s">
        <v>150</v>
      </c>
      <c r="B78" t="s">
        <v>245</v>
      </c>
      <c r="C78" s="81">
        <v>44935</v>
      </c>
      <c r="D78" s="86">
        <v>750000</v>
      </c>
      <c r="E78" s="19" t="s">
        <v>8</v>
      </c>
      <c r="F78" t="s">
        <v>9</v>
      </c>
      <c r="G78" s="86">
        <v>750000</v>
      </c>
      <c r="H78" s="87">
        <v>1.72</v>
      </c>
      <c r="I78" s="84">
        <f t="shared" si="12"/>
        <v>436046.51162790699</v>
      </c>
      <c r="J78" s="85">
        <f t="shared" si="13"/>
        <v>10.010250496508425</v>
      </c>
      <c r="K78" s="88"/>
      <c r="L78" s="19">
        <v>2023001007</v>
      </c>
      <c r="M78" s="19" t="s">
        <v>201</v>
      </c>
      <c r="N78" s="91" t="s">
        <v>300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</row>
    <row r="79" spans="1:73" ht="16.5" thickTop="1" thickBot="1" x14ac:dyDescent="0.3">
      <c r="A79" s="92"/>
      <c r="B79" s="92"/>
      <c r="C79" s="93" t="s">
        <v>301</v>
      </c>
      <c r="D79" s="94">
        <f>+SUM(D76:D77)</f>
        <v>430000</v>
      </c>
      <c r="E79" s="95"/>
      <c r="F79" s="96"/>
      <c r="G79" s="58">
        <f>SUM(G76:G78)</f>
        <v>1180000</v>
      </c>
      <c r="H79" s="97">
        <f>SUM(H76:H78)</f>
        <v>2.9319999999999999</v>
      </c>
      <c r="I79" s="58">
        <f>AVERAGE(I76:I78)</f>
        <v>383736.24059997796</v>
      </c>
      <c r="J79" s="59">
        <f>AVERAGE(J76:J78)</f>
        <v>8.8093719146000442</v>
      </c>
      <c r="K79" s="210"/>
      <c r="L79" s="95"/>
      <c r="M79" s="95"/>
      <c r="N79" s="17"/>
    </row>
    <row r="80" spans="1:73" ht="15.75" thickBot="1" x14ac:dyDescent="0.3">
      <c r="A80" s="98"/>
      <c r="B80" s="98"/>
      <c r="C80" s="99"/>
      <c r="D80" s="100"/>
      <c r="E80" s="101"/>
      <c r="F80" s="163"/>
      <c r="G80" s="100"/>
      <c r="H80" s="103" t="s">
        <v>203</v>
      </c>
      <c r="I80" s="66">
        <f>G79/H79</f>
        <v>402455.66166439292</v>
      </c>
      <c r="J80" s="67">
        <f>G79/H79/43560</f>
        <v>9.2391106901834927</v>
      </c>
      <c r="K80" s="101"/>
      <c r="L80" s="101"/>
      <c r="M80" s="101"/>
    </row>
    <row r="83" spans="1:1" ht="9.75" customHeight="1" x14ac:dyDescent="0.25">
      <c r="A83" s="232"/>
    </row>
    <row r="104" spans="1:42" s="17" customFormat="1" x14ac:dyDescent="0.25">
      <c r="A104"/>
      <c r="D104" s="18"/>
      <c r="E104" s="19"/>
      <c r="F104" s="20"/>
      <c r="G104" s="18"/>
      <c r="H104" s="21"/>
      <c r="I104" s="18"/>
      <c r="J104" s="68"/>
      <c r="K104" s="68"/>
      <c r="L104" s="19"/>
      <c r="M104" s="19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</row>
  </sheetData>
  <hyperlinks>
    <hyperlink ref="A5" r:id="rId1" display="https://gcc02.safelinks.protection.outlook.com/?url=https%3A%2F%2Fsaginawcounty.maps.arcgis.com%2Fhome%2Fwebmap%2Fviewer.html%3Fwebmap%3D96ce8d5012e945a789384c48aa7d911c&amp;data=05%7C01%7Clgooch%40saginawcounty.com%7Cd841534532ce47372c1008dba585f754%7C22fcf5174c6f4298981bb987492b9c54%7C0%7C0%7C638285767022980248%7CUnknown%7CTWFpbGZsb3d8eyJWIjoiMC4wLjAwMDAiLCJQIjoiV2luMzIiLCJBTiI6Ik1haWwiLCJXVCI6Mn0%3D%7C3000%7C%7C%7C&amp;sdata=vJ1%2F9CNAplvXtt%2BTcmMGkAELvufrn1kGAuPQu2V%2FHF8%3D&amp;reserved=0" xr:uid="{F9252474-25A2-40D4-84AA-0DA5AEDEDFB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2024 Final</vt:lpstr>
      <vt:lpstr>Comparison to Previous Year</vt:lpstr>
      <vt:lpstr>Rate Table</vt:lpstr>
      <vt:lpstr>2023 Final</vt:lpstr>
      <vt:lpstr>'Comparison to Previous Year'!Print_Area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Gooch, Liz</dc:creator>
  <cp:lastModifiedBy>Gooch, Liz</cp:lastModifiedBy>
  <cp:lastPrinted>2024-10-16T18:24:03Z</cp:lastPrinted>
  <dcterms:created xsi:type="dcterms:W3CDTF">2024-09-10T20:02:31Z</dcterms:created>
  <dcterms:modified xsi:type="dcterms:W3CDTF">2024-11-27T20:08:44Z</dcterms:modified>
</cp:coreProperties>
</file>