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illage Rates\2023\"/>
    </mc:Choice>
  </mc:AlternateContent>
  <xr:revisionPtr revIDLastSave="0" documentId="8_{D3364348-4089-4C8C-8EC2-C762EEC1AD38}" xr6:coauthVersionLast="47" xr6:coauthVersionMax="47" xr10:uidLastSave="{00000000-0000-0000-0000-000000000000}"/>
  <bookViews>
    <workbookView xWindow="1350" yWindow="0" windowWidth="18855" windowHeight="10725" xr2:uid="{00000000-000D-0000-FFFF-FFFF00000000}"/>
  </bookViews>
  <sheets>
    <sheet name="CURRENT TAXABLE RATES" sheetId="1" r:id="rId1"/>
  </sheets>
  <definedNames>
    <definedName name="_xlnm.Print_Area" localSheetId="0">'CURRENT TAXABLE RATES'!$A$1:$X$174</definedName>
    <definedName name="SISDOP">'CURRENT TAXABLE RATES'!$L$8</definedName>
    <definedName name="SISDOT">'CURRENT TAXABLE RATES'!$M$8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3" i="1" l="1"/>
  <c r="P123" i="1"/>
  <c r="P120" i="1"/>
  <c r="P121" i="1"/>
  <c r="O62" i="1"/>
  <c r="O61" i="1"/>
  <c r="M29" i="1"/>
  <c r="L29" i="1"/>
  <c r="C103" i="1"/>
  <c r="C99" i="1"/>
  <c r="C93" i="1"/>
  <c r="C79" i="1"/>
  <c r="C74" i="1"/>
  <c r="C69" i="1"/>
  <c r="C65" i="1"/>
  <c r="C59" i="1"/>
  <c r="C56" i="1"/>
  <c r="C50" i="1"/>
  <c r="C36" i="1"/>
  <c r="C32" i="1"/>
  <c r="C24" i="1"/>
  <c r="C18" i="1"/>
  <c r="C13" i="1"/>
  <c r="C9" i="1"/>
  <c r="M8" i="1" l="1"/>
  <c r="S57" i="1"/>
  <c r="M68" i="1"/>
  <c r="L68" i="1"/>
  <c r="P25" i="1"/>
  <c r="P26" i="1" s="1"/>
  <c r="Q29" i="1"/>
  <c r="O96" i="1"/>
  <c r="O95" i="1"/>
  <c r="O81" i="1"/>
  <c r="O68" i="1"/>
  <c r="O67" i="1"/>
  <c r="O58" i="1"/>
  <c r="O38" i="1"/>
  <c r="O27" i="1"/>
  <c r="O28" i="1"/>
  <c r="O29" i="1"/>
  <c r="O26" i="1"/>
  <c r="O21" i="1"/>
  <c r="O20" i="1"/>
  <c r="P15" i="1"/>
  <c r="O15" i="1"/>
  <c r="O12" i="1"/>
  <c r="O11" i="1"/>
  <c r="P76" i="1"/>
  <c r="O76" i="1"/>
  <c r="O35" i="1"/>
  <c r="P35" i="1"/>
  <c r="P34" i="1"/>
  <c r="O34" i="1"/>
  <c r="P27" i="1" l="1"/>
  <c r="P29" i="1"/>
  <c r="P28" i="1"/>
  <c r="O102" i="1"/>
  <c r="P102" i="1"/>
  <c r="P101" i="1"/>
  <c r="O101" i="1"/>
  <c r="J29" i="1" l="1"/>
  <c r="K29" i="1"/>
  <c r="I29" i="1"/>
  <c r="J98" i="1"/>
  <c r="K98" i="1"/>
  <c r="I98" i="1"/>
  <c r="O72" i="1"/>
  <c r="O73" i="1"/>
  <c r="O71" i="1"/>
  <c r="P70" i="1"/>
  <c r="P73" i="1" s="1"/>
  <c r="P72" i="1" l="1"/>
  <c r="P71" i="1"/>
  <c r="O53" i="1"/>
  <c r="O52" i="1"/>
  <c r="M12" i="1" l="1"/>
  <c r="M67" i="1" s="1"/>
  <c r="L12" i="1"/>
  <c r="L67" i="1" s="1"/>
  <c r="Q102" i="1"/>
  <c r="Q19" i="1"/>
  <c r="Q95" i="1" s="1"/>
  <c r="Q61" i="1"/>
  <c r="Q112" i="1" s="1"/>
  <c r="Q38" i="1"/>
  <c r="Q111" i="1"/>
  <c r="L107" i="1"/>
  <c r="L105" i="1"/>
  <c r="L62" i="1"/>
  <c r="M28" i="1"/>
  <c r="M107" i="1" s="1"/>
  <c r="K68" i="1"/>
  <c r="I68" i="1"/>
  <c r="J68" i="1"/>
  <c r="I102" i="1"/>
  <c r="I96" i="1"/>
  <c r="J55" i="1"/>
  <c r="J102" i="1" s="1"/>
  <c r="J35" i="1"/>
  <c r="K101" i="1"/>
  <c r="J101" i="1"/>
  <c r="I101" i="1"/>
  <c r="K94" i="1"/>
  <c r="J94" i="1"/>
  <c r="I94" i="1"/>
  <c r="J76" i="1"/>
  <c r="K76" i="1"/>
  <c r="I76" i="1"/>
  <c r="J26" i="1"/>
  <c r="K26" i="1"/>
  <c r="I26" i="1"/>
  <c r="O105" i="1"/>
  <c r="P104" i="1"/>
  <c r="P105" i="1" s="1"/>
  <c r="K83" i="1"/>
  <c r="I83" i="1"/>
  <c r="J27" i="1"/>
  <c r="K27" i="1"/>
  <c r="J113" i="1"/>
  <c r="I113" i="1"/>
  <c r="J112" i="1"/>
  <c r="I112" i="1"/>
  <c r="K80" i="1"/>
  <c r="J80" i="1"/>
  <c r="I80" i="1"/>
  <c r="J73" i="1"/>
  <c r="K73" i="1"/>
  <c r="I73" i="1"/>
  <c r="K66" i="1"/>
  <c r="J66" i="1"/>
  <c r="I66" i="1"/>
  <c r="K37" i="1"/>
  <c r="J37" i="1"/>
  <c r="I37" i="1"/>
  <c r="K33" i="1"/>
  <c r="J33" i="1"/>
  <c r="I33" i="1"/>
  <c r="K19" i="1"/>
  <c r="J19" i="1"/>
  <c r="I19" i="1"/>
  <c r="J17" i="1"/>
  <c r="K17" i="1"/>
  <c r="I17" i="1"/>
  <c r="Q96" i="1" l="1"/>
  <c r="Q80" i="1"/>
  <c r="Q113" i="1"/>
  <c r="J96" i="1"/>
  <c r="Q81" i="1"/>
  <c r="Q20" i="1"/>
  <c r="Q94" i="1"/>
  <c r="Q101" i="1"/>
  <c r="M105" i="1"/>
  <c r="M62" i="1"/>
  <c r="Q21" i="1"/>
  <c r="J72" i="1"/>
  <c r="I72" i="1"/>
  <c r="P12" i="1"/>
  <c r="P11" i="1"/>
  <c r="J70" i="1"/>
  <c r="I70" i="1"/>
  <c r="J64" i="1"/>
  <c r="I64" i="1"/>
  <c r="J57" i="1"/>
  <c r="I57" i="1"/>
  <c r="J52" i="1"/>
  <c r="I52" i="1"/>
  <c r="N113" i="1"/>
  <c r="N112" i="1"/>
  <c r="N111" i="1"/>
  <c r="N107" i="1"/>
  <c r="N105" i="1"/>
  <c r="N104" i="1"/>
  <c r="N102" i="1"/>
  <c r="N101" i="1"/>
  <c r="N100" i="1"/>
  <c r="N98" i="1"/>
  <c r="N96" i="1"/>
  <c r="N95" i="1"/>
  <c r="N94" i="1"/>
  <c r="N83" i="1"/>
  <c r="N81" i="1"/>
  <c r="N80" i="1"/>
  <c r="N78" i="1"/>
  <c r="N76" i="1"/>
  <c r="N75" i="1"/>
  <c r="N73" i="1"/>
  <c r="N72" i="1"/>
  <c r="N71" i="1"/>
  <c r="N70" i="1"/>
  <c r="N68" i="1"/>
  <c r="N67" i="1"/>
  <c r="N66" i="1"/>
  <c r="N64" i="1"/>
  <c r="N62" i="1"/>
  <c r="N61" i="1"/>
  <c r="N60" i="1"/>
  <c r="N58" i="1"/>
  <c r="N57" i="1"/>
  <c r="N55" i="1"/>
  <c r="N53" i="1"/>
  <c r="N52" i="1"/>
  <c r="N51" i="1"/>
  <c r="N40" i="1"/>
  <c r="N38" i="1"/>
  <c r="N37" i="1"/>
  <c r="N35" i="1"/>
  <c r="N34" i="1"/>
  <c r="N33" i="1"/>
  <c r="N31" i="1"/>
  <c r="N29" i="1"/>
  <c r="N28" i="1"/>
  <c r="N27" i="1"/>
  <c r="N26" i="1"/>
  <c r="N25" i="1"/>
  <c r="N23" i="1"/>
  <c r="N21" i="1"/>
  <c r="N20" i="1"/>
  <c r="N19" i="1"/>
  <c r="N17" i="1"/>
  <c r="N15" i="1"/>
  <c r="N14" i="1"/>
  <c r="N12" i="1"/>
  <c r="N11" i="1"/>
  <c r="N10" i="1"/>
  <c r="T113" i="1"/>
  <c r="S113" i="1"/>
  <c r="R113" i="1"/>
  <c r="T112" i="1"/>
  <c r="S112" i="1"/>
  <c r="R112" i="1"/>
  <c r="T111" i="1"/>
  <c r="S111" i="1"/>
  <c r="R111" i="1"/>
  <c r="T107" i="1"/>
  <c r="S107" i="1"/>
  <c r="R107" i="1"/>
  <c r="T105" i="1"/>
  <c r="S105" i="1"/>
  <c r="R105" i="1"/>
  <c r="T104" i="1"/>
  <c r="S104" i="1"/>
  <c r="R104" i="1"/>
  <c r="T102" i="1"/>
  <c r="S102" i="1"/>
  <c r="R102" i="1"/>
  <c r="T101" i="1"/>
  <c r="S101" i="1"/>
  <c r="R101" i="1"/>
  <c r="T100" i="1"/>
  <c r="S100" i="1"/>
  <c r="R100" i="1"/>
  <c r="T98" i="1"/>
  <c r="S98" i="1"/>
  <c r="R98" i="1"/>
  <c r="T96" i="1"/>
  <c r="S96" i="1"/>
  <c r="R96" i="1"/>
  <c r="T95" i="1"/>
  <c r="S95" i="1"/>
  <c r="R95" i="1"/>
  <c r="T94" i="1"/>
  <c r="S94" i="1"/>
  <c r="R94" i="1"/>
  <c r="T83" i="1"/>
  <c r="S83" i="1"/>
  <c r="R83" i="1"/>
  <c r="T81" i="1"/>
  <c r="S81" i="1"/>
  <c r="R81" i="1"/>
  <c r="T80" i="1"/>
  <c r="S80" i="1"/>
  <c r="R80" i="1"/>
  <c r="T78" i="1"/>
  <c r="S78" i="1"/>
  <c r="R78" i="1"/>
  <c r="T76" i="1"/>
  <c r="S76" i="1"/>
  <c r="R76" i="1"/>
  <c r="T75" i="1"/>
  <c r="S75" i="1"/>
  <c r="R75" i="1"/>
  <c r="T73" i="1"/>
  <c r="S73" i="1"/>
  <c r="R73" i="1"/>
  <c r="T72" i="1"/>
  <c r="S72" i="1"/>
  <c r="R72" i="1"/>
  <c r="T71" i="1"/>
  <c r="S71" i="1"/>
  <c r="R71" i="1"/>
  <c r="T70" i="1"/>
  <c r="S70" i="1"/>
  <c r="R70" i="1"/>
  <c r="T68" i="1"/>
  <c r="S68" i="1"/>
  <c r="R68" i="1"/>
  <c r="T67" i="1"/>
  <c r="S67" i="1"/>
  <c r="R67" i="1"/>
  <c r="T66" i="1"/>
  <c r="S66" i="1"/>
  <c r="R66" i="1"/>
  <c r="T64" i="1"/>
  <c r="S64" i="1"/>
  <c r="R64" i="1"/>
  <c r="T62" i="1"/>
  <c r="S62" i="1"/>
  <c r="R62" i="1"/>
  <c r="T61" i="1"/>
  <c r="S61" i="1"/>
  <c r="R61" i="1"/>
  <c r="T60" i="1"/>
  <c r="S60" i="1"/>
  <c r="R60" i="1"/>
  <c r="T58" i="1"/>
  <c r="S58" i="1"/>
  <c r="R58" i="1"/>
  <c r="T57" i="1"/>
  <c r="R57" i="1"/>
  <c r="T55" i="1"/>
  <c r="S55" i="1"/>
  <c r="R55" i="1"/>
  <c r="T53" i="1"/>
  <c r="S53" i="1"/>
  <c r="R53" i="1"/>
  <c r="T52" i="1"/>
  <c r="S52" i="1"/>
  <c r="R52" i="1"/>
  <c r="T51" i="1"/>
  <c r="S51" i="1"/>
  <c r="R51" i="1"/>
  <c r="T40" i="1"/>
  <c r="S40" i="1"/>
  <c r="R40" i="1"/>
  <c r="T38" i="1"/>
  <c r="S38" i="1"/>
  <c r="R38" i="1"/>
  <c r="T37" i="1"/>
  <c r="S37" i="1"/>
  <c r="R37" i="1"/>
  <c r="T35" i="1"/>
  <c r="S35" i="1"/>
  <c r="R35" i="1"/>
  <c r="T34" i="1"/>
  <c r="S34" i="1"/>
  <c r="R34" i="1"/>
  <c r="T33" i="1"/>
  <c r="S33" i="1"/>
  <c r="R33" i="1"/>
  <c r="T31" i="1"/>
  <c r="S31" i="1"/>
  <c r="R31" i="1"/>
  <c r="T29" i="1"/>
  <c r="S29" i="1"/>
  <c r="R29" i="1"/>
  <c r="T28" i="1"/>
  <c r="S28" i="1"/>
  <c r="R28" i="1"/>
  <c r="T27" i="1"/>
  <c r="S27" i="1"/>
  <c r="R27" i="1"/>
  <c r="T26" i="1"/>
  <c r="S26" i="1"/>
  <c r="R26" i="1"/>
  <c r="T25" i="1"/>
  <c r="S25" i="1"/>
  <c r="R25" i="1"/>
  <c r="T23" i="1"/>
  <c r="S23" i="1"/>
  <c r="R23" i="1"/>
  <c r="T21" i="1"/>
  <c r="S21" i="1"/>
  <c r="R21" i="1"/>
  <c r="T20" i="1"/>
  <c r="S20" i="1"/>
  <c r="R20" i="1"/>
  <c r="T19" i="1"/>
  <c r="S19" i="1"/>
  <c r="R19" i="1"/>
  <c r="T17" i="1"/>
  <c r="S17" i="1"/>
  <c r="R17" i="1"/>
  <c r="T15" i="1"/>
  <c r="S15" i="1"/>
  <c r="R15" i="1"/>
  <c r="T14" i="1"/>
  <c r="S14" i="1"/>
  <c r="R14" i="1"/>
  <c r="T12" i="1"/>
  <c r="S12" i="1"/>
  <c r="R12" i="1"/>
  <c r="T11" i="1"/>
  <c r="S11" i="1"/>
  <c r="R11" i="1"/>
  <c r="T10" i="1"/>
  <c r="S10" i="1"/>
  <c r="R10" i="1"/>
  <c r="L113" i="1"/>
  <c r="L112" i="1"/>
  <c r="L111" i="1"/>
  <c r="L104" i="1"/>
  <c r="L102" i="1"/>
  <c r="L101" i="1"/>
  <c r="L100" i="1"/>
  <c r="L98" i="1"/>
  <c r="L96" i="1"/>
  <c r="L95" i="1"/>
  <c r="L94" i="1"/>
  <c r="L83" i="1"/>
  <c r="L81" i="1"/>
  <c r="L80" i="1"/>
  <c r="L78" i="1"/>
  <c r="L76" i="1"/>
  <c r="L75" i="1"/>
  <c r="L73" i="1"/>
  <c r="L71" i="1"/>
  <c r="L70" i="1"/>
  <c r="L66" i="1"/>
  <c r="L64" i="1"/>
  <c r="L61" i="1"/>
  <c r="L60" i="1"/>
  <c r="L57" i="1"/>
  <c r="L55" i="1"/>
  <c r="L53" i="1"/>
  <c r="L52" i="1"/>
  <c r="L51" i="1"/>
  <c r="L40" i="1"/>
  <c r="L37" i="1"/>
  <c r="L33" i="1"/>
  <c r="L31" i="1"/>
  <c r="L27" i="1"/>
  <c r="L26" i="1"/>
  <c r="L25" i="1"/>
  <c r="L23" i="1"/>
  <c r="L21" i="1"/>
  <c r="L20" i="1"/>
  <c r="L19" i="1"/>
  <c r="L17" i="1"/>
  <c r="L14" i="1"/>
  <c r="L11" i="1"/>
  <c r="L10" i="1"/>
  <c r="M112" i="1"/>
  <c r="K104" i="1"/>
  <c r="I104" i="1"/>
  <c r="K100" i="1"/>
  <c r="I100" i="1"/>
  <c r="K75" i="1"/>
  <c r="I75" i="1"/>
  <c r="Q40" i="1"/>
  <c r="M72" i="1"/>
  <c r="L72" i="1"/>
  <c r="M58" i="1"/>
  <c r="L58" i="1"/>
  <c r="J95" i="1"/>
  <c r="I95" i="1"/>
  <c r="J81" i="1"/>
  <c r="I81" i="1"/>
  <c r="J71" i="1"/>
  <c r="I71" i="1"/>
  <c r="J53" i="1"/>
  <c r="I53" i="1"/>
  <c r="K111" i="1"/>
  <c r="J111" i="1"/>
  <c r="I111" i="1"/>
  <c r="K40" i="1"/>
  <c r="J40" i="1"/>
  <c r="I40" i="1"/>
  <c r="I27" i="1"/>
  <c r="K14" i="1"/>
  <c r="J14" i="1"/>
  <c r="I14" i="1"/>
  <c r="K107" i="1"/>
  <c r="J107" i="1"/>
  <c r="I107" i="1"/>
  <c r="K105" i="1"/>
  <c r="J105" i="1"/>
  <c r="I105" i="1"/>
  <c r="I62" i="1"/>
  <c r="K62" i="1"/>
  <c r="J62" i="1"/>
  <c r="G113" i="1"/>
  <c r="G111" i="1"/>
  <c r="G112" i="1"/>
  <c r="G107" i="1"/>
  <c r="G98" i="1"/>
  <c r="G83" i="1"/>
  <c r="G78" i="1"/>
  <c r="G8" i="1"/>
  <c r="G17" i="1"/>
  <c r="G23" i="1"/>
  <c r="G31" i="1"/>
  <c r="G40" i="1"/>
  <c r="G55" i="1"/>
  <c r="G64" i="1"/>
  <c r="G167" i="1"/>
  <c r="G161" i="1"/>
  <c r="G153" i="1"/>
  <c r="G147" i="1"/>
  <c r="C132" i="1"/>
  <c r="M20" i="1" l="1"/>
  <c r="M37" i="1"/>
  <c r="M53" i="1"/>
  <c r="M66" i="1"/>
  <c r="U66" i="1" s="1"/>
  <c r="M81" i="1"/>
  <c r="U81" i="1" s="1"/>
  <c r="M113" i="1"/>
  <c r="M11" i="1"/>
  <c r="M26" i="1"/>
  <c r="M61" i="1"/>
  <c r="M75" i="1"/>
  <c r="U75" i="1" s="1"/>
  <c r="M100" i="1"/>
  <c r="M23" i="1"/>
  <c r="M51" i="1"/>
  <c r="M78" i="1"/>
  <c r="M102" i="1"/>
  <c r="M17" i="1"/>
  <c r="U17" i="1" s="1"/>
  <c r="Y17" i="1" s="1"/>
  <c r="M31" i="1"/>
  <c r="M57" i="1"/>
  <c r="M71" i="1"/>
  <c r="M94" i="1"/>
  <c r="U94" i="1" s="1"/>
  <c r="M96" i="1"/>
  <c r="M111" i="1"/>
  <c r="U111" i="1" s="1"/>
  <c r="M10" i="1"/>
  <c r="M14" i="1"/>
  <c r="M19" i="1"/>
  <c r="M21" i="1"/>
  <c r="M25" i="1"/>
  <c r="M27" i="1"/>
  <c r="M33" i="1"/>
  <c r="M40" i="1"/>
  <c r="U40" i="1" s="1"/>
  <c r="M52" i="1"/>
  <c r="M55" i="1"/>
  <c r="U55" i="1" s="1"/>
  <c r="M60" i="1"/>
  <c r="M64" i="1"/>
  <c r="M70" i="1"/>
  <c r="U70" i="1" s="1"/>
  <c r="M73" i="1"/>
  <c r="M76" i="1"/>
  <c r="M80" i="1"/>
  <c r="M83" i="1"/>
  <c r="U83" i="1" s="1"/>
  <c r="M95" i="1"/>
  <c r="U95" i="1" s="1"/>
  <c r="M98" i="1"/>
  <c r="M101" i="1"/>
  <c r="M104" i="1"/>
  <c r="G150" i="1"/>
  <c r="G151" i="1"/>
  <c r="U112" i="1"/>
  <c r="U107" i="1"/>
  <c r="U76" i="1"/>
  <c r="U38" i="1"/>
  <c r="U33" i="1"/>
  <c r="U25" i="1"/>
  <c r="U23" i="1"/>
  <c r="U101" i="1"/>
  <c r="Q64" i="1"/>
  <c r="U64" i="1" s="1"/>
  <c r="Y64" i="1" s="1"/>
  <c r="Q58" i="1"/>
  <c r="G87" i="1"/>
  <c r="G44" i="1"/>
  <c r="S159" i="1"/>
  <c r="Q159" i="1"/>
  <c r="G159" i="1"/>
  <c r="G141" i="1"/>
  <c r="S141" i="1"/>
  <c r="Q141" i="1"/>
  <c r="Q139" i="1"/>
  <c r="S139" i="1" s="1"/>
  <c r="G139" i="1"/>
  <c r="U8" i="1"/>
  <c r="S167" i="1"/>
  <c r="Q167" i="1"/>
  <c r="S165" i="1"/>
  <c r="Q165" i="1"/>
  <c r="G165" i="1"/>
  <c r="S163" i="1"/>
  <c r="Q163" i="1"/>
  <c r="G163" i="1"/>
  <c r="S161" i="1"/>
  <c r="Q161" i="1"/>
  <c r="S157" i="1"/>
  <c r="Q157" i="1"/>
  <c r="G157" i="1"/>
  <c r="S155" i="1"/>
  <c r="Q155" i="1"/>
  <c r="G155" i="1"/>
  <c r="S151" i="1"/>
  <c r="Q151" i="1"/>
  <c r="S149" i="1"/>
  <c r="Q149" i="1"/>
  <c r="G149" i="1"/>
  <c r="S147" i="1"/>
  <c r="Q147" i="1"/>
  <c r="S145" i="1"/>
  <c r="Q145" i="1"/>
  <c r="G145" i="1"/>
  <c r="S143" i="1"/>
  <c r="Q143" i="1"/>
  <c r="G143" i="1"/>
  <c r="C115" i="1"/>
  <c r="W94" i="1" l="1"/>
  <c r="Z94" i="1" s="1"/>
  <c r="Y94" i="1"/>
  <c r="W40" i="1"/>
  <c r="Z40" i="1" s="1"/>
  <c r="Y40" i="1"/>
  <c r="W95" i="1"/>
  <c r="Z95" i="1" s="1"/>
  <c r="Y95" i="1"/>
  <c r="W75" i="1"/>
  <c r="Z75" i="1" s="1"/>
  <c r="Y75" i="1"/>
  <c r="W76" i="1"/>
  <c r="Z76" i="1" s="1"/>
  <c r="Y76" i="1"/>
  <c r="W81" i="1"/>
  <c r="Z81" i="1" s="1"/>
  <c r="Y81" i="1"/>
  <c r="W101" i="1"/>
  <c r="Z101" i="1" s="1"/>
  <c r="Y101" i="1"/>
  <c r="W111" i="1"/>
  <c r="Z111" i="1" s="1"/>
  <c r="Y111" i="1"/>
  <c r="W112" i="1"/>
  <c r="Z112" i="1" s="1"/>
  <c r="Y112" i="1"/>
  <c r="W55" i="1"/>
  <c r="Z55" i="1" s="1"/>
  <c r="Y55" i="1"/>
  <c r="W38" i="1"/>
  <c r="Z38" i="1" s="1"/>
  <c r="Y38" i="1"/>
  <c r="W107" i="1"/>
  <c r="Z107" i="1" s="1"/>
  <c r="Y107" i="1"/>
  <c r="W25" i="1"/>
  <c r="Z25" i="1" s="1"/>
  <c r="Y25" i="1"/>
  <c r="W83" i="1"/>
  <c r="Z83" i="1" s="1"/>
  <c r="Y83" i="1"/>
  <c r="W23" i="1"/>
  <c r="Z23" i="1" s="1"/>
  <c r="Y23" i="1"/>
  <c r="W70" i="1"/>
  <c r="Z70" i="1" s="1"/>
  <c r="Y70" i="1"/>
  <c r="W8" i="1"/>
  <c r="Z8" i="1" s="1"/>
  <c r="Y8" i="1"/>
  <c r="W33" i="1"/>
  <c r="Z33" i="1" s="1"/>
  <c r="Y33" i="1"/>
  <c r="W17" i="1"/>
  <c r="Z17" i="1" s="1"/>
  <c r="W66" i="1"/>
  <c r="Z66" i="1" s="1"/>
  <c r="Y66" i="1"/>
  <c r="U73" i="1"/>
  <c r="U62" i="1"/>
  <c r="U104" i="1"/>
  <c r="U10" i="1"/>
  <c r="Y10" i="1" s="1"/>
  <c r="W64" i="1"/>
  <c r="Z64" i="1" s="1"/>
  <c r="U11" i="1"/>
  <c r="Y11" i="1" s="1"/>
  <c r="U26" i="1"/>
  <c r="U52" i="1"/>
  <c r="U58" i="1"/>
  <c r="Y58" i="1" s="1"/>
  <c r="U31" i="1"/>
  <c r="Y31" i="1" s="1"/>
  <c r="U27" i="1"/>
  <c r="U21" i="1"/>
  <c r="Y21" i="1" s="1"/>
  <c r="U29" i="1"/>
  <c r="U68" i="1"/>
  <c r="U14" i="1"/>
  <c r="U53" i="1"/>
  <c r="U19" i="1"/>
  <c r="Y19" i="1" s="1"/>
  <c r="U72" i="1"/>
  <c r="U61" i="1"/>
  <c r="U98" i="1"/>
  <c r="U80" i="1"/>
  <c r="U20" i="1"/>
  <c r="Y20" i="1" s="1"/>
  <c r="U60" i="1"/>
  <c r="U102" i="1"/>
  <c r="U113" i="1"/>
  <c r="U37" i="1"/>
  <c r="U51" i="1"/>
  <c r="U57" i="1"/>
  <c r="Y57" i="1" s="1"/>
  <c r="U100" i="1"/>
  <c r="U105" i="1"/>
  <c r="U12" i="1"/>
  <c r="Y12" i="1" s="1"/>
  <c r="U67" i="1"/>
  <c r="U78" i="1"/>
  <c r="U15" i="1"/>
  <c r="U96" i="1"/>
  <c r="U71" i="1"/>
  <c r="U34" i="1"/>
  <c r="U35" i="1"/>
  <c r="U28" i="1"/>
  <c r="W98" i="1" l="1"/>
  <c r="Z98" i="1" s="1"/>
  <c r="Y98" i="1"/>
  <c r="W14" i="1"/>
  <c r="Z14" i="1" s="1"/>
  <c r="Y14" i="1"/>
  <c r="W67" i="1"/>
  <c r="Z67" i="1" s="1"/>
  <c r="Y67" i="1"/>
  <c r="W53" i="1"/>
  <c r="Z53" i="1" s="1"/>
  <c r="Y53" i="1"/>
  <c r="W51" i="1"/>
  <c r="Z51" i="1" s="1"/>
  <c r="Y51" i="1"/>
  <c r="W104" i="1"/>
  <c r="Z104" i="1" s="1"/>
  <c r="Y104" i="1"/>
  <c r="W71" i="1"/>
  <c r="Z71" i="1" s="1"/>
  <c r="Y71" i="1"/>
  <c r="W21" i="1"/>
  <c r="Z21" i="1" s="1"/>
  <c r="W27" i="1"/>
  <c r="Z27" i="1" s="1"/>
  <c r="Y27" i="1"/>
  <c r="W31" i="1"/>
  <c r="Z31" i="1" s="1"/>
  <c r="W100" i="1"/>
  <c r="Z100" i="1" s="1"/>
  <c r="Y100" i="1"/>
  <c r="W60" i="1"/>
  <c r="Z60" i="1" s="1"/>
  <c r="Y60" i="1"/>
  <c r="W35" i="1"/>
  <c r="Z35" i="1" s="1"/>
  <c r="Y35" i="1"/>
  <c r="W34" i="1"/>
  <c r="Z34" i="1" s="1"/>
  <c r="Y34" i="1"/>
  <c r="W12" i="1"/>
  <c r="Z12" i="1" s="1"/>
  <c r="W11" i="1"/>
  <c r="Z11" i="1" s="1"/>
  <c r="W10" i="1"/>
  <c r="Z10" i="1" s="1"/>
  <c r="W72" i="1"/>
  <c r="Z72" i="1" s="1"/>
  <c r="Y72" i="1"/>
  <c r="W78" i="1"/>
  <c r="Z78" i="1" s="1"/>
  <c r="Y78" i="1"/>
  <c r="W61" i="1"/>
  <c r="Z61" i="1" s="1"/>
  <c r="Y61" i="1"/>
  <c r="W113" i="1"/>
  <c r="Z113" i="1" s="1"/>
  <c r="Y113" i="1"/>
  <c r="W102" i="1"/>
  <c r="Z102" i="1" s="1"/>
  <c r="Y102" i="1"/>
  <c r="W96" i="1"/>
  <c r="Z96" i="1" s="1"/>
  <c r="Y96" i="1"/>
  <c r="W68" i="1"/>
  <c r="Z68" i="1" s="1"/>
  <c r="Y68" i="1"/>
  <c r="W105" i="1"/>
  <c r="Z105" i="1" s="1"/>
  <c r="Y105" i="1"/>
  <c r="W28" i="1"/>
  <c r="Z28" i="1" s="1"/>
  <c r="Y28" i="1"/>
  <c r="W62" i="1"/>
  <c r="Z62" i="1" s="1"/>
  <c r="Y62" i="1"/>
  <c r="W26" i="1"/>
  <c r="Z26" i="1" s="1"/>
  <c r="Y26" i="1"/>
  <c r="W20" i="1"/>
  <c r="Z20" i="1" s="1"/>
  <c r="W52" i="1"/>
  <c r="Z52" i="1" s="1"/>
  <c r="Y52" i="1"/>
  <c r="W29" i="1"/>
  <c r="Z29" i="1" s="1"/>
  <c r="Y29" i="1"/>
  <c r="W15" i="1"/>
  <c r="Z15" i="1" s="1"/>
  <c r="Y15" i="1"/>
  <c r="W19" i="1"/>
  <c r="Z19" i="1" s="1"/>
  <c r="W73" i="1"/>
  <c r="Z73" i="1" s="1"/>
  <c r="Y73" i="1"/>
  <c r="W37" i="1"/>
  <c r="Z37" i="1" s="1"/>
  <c r="Y37" i="1"/>
  <c r="W80" i="1"/>
  <c r="Z80" i="1" s="1"/>
  <c r="Y80" i="1"/>
  <c r="W58" i="1"/>
  <c r="Z58" i="1" s="1"/>
  <c r="W57" i="1"/>
  <c r="Z57" i="1" s="1"/>
</calcChain>
</file>

<file path=xl/sharedStrings.xml><?xml version="1.0" encoding="utf-8"?>
<sst xmlns="http://schemas.openxmlformats.org/spreadsheetml/2006/main" count="680" uniqueCount="144">
  <si>
    <t>PREPARED BY:</t>
  </si>
  <si>
    <t>SAGINAW CO. EQUALIZATION DEPT.</t>
  </si>
  <si>
    <t>UNIT</t>
  </si>
  <si>
    <t>SCHOOL</t>
  </si>
  <si>
    <t>STATE</t>
  </si>
  <si>
    <t>LOCAL SCHOOL</t>
  </si>
  <si>
    <t>INTERMEDIATE</t>
  </si>
  <si>
    <t>DELTA</t>
  </si>
  <si>
    <t>SAGINAW</t>
  </si>
  <si>
    <t>NON</t>
  </si>
  <si>
    <t>GOVERNMENTAL</t>
  </si>
  <si>
    <t>TAXABLE</t>
  </si>
  <si>
    <t>SCH.</t>
  </si>
  <si>
    <t>ED.</t>
  </si>
  <si>
    <t>SINKING</t>
  </si>
  <si>
    <t>SCHOOLS</t>
  </si>
  <si>
    <t>VOTED</t>
  </si>
  <si>
    <t>LIBRARY</t>
  </si>
  <si>
    <t>COUNTY</t>
  </si>
  <si>
    <t>VALUE</t>
  </si>
  <si>
    <t>DISTRICT</t>
  </si>
  <si>
    <t>NO.</t>
  </si>
  <si>
    <t>TAX</t>
  </si>
  <si>
    <t>DEBT</t>
  </si>
  <si>
    <t>FUND</t>
  </si>
  <si>
    <t>ALOC.</t>
  </si>
  <si>
    <t>OPER.</t>
  </si>
  <si>
    <t>ALBEE</t>
  </si>
  <si>
    <t>CHESANING</t>
  </si>
  <si>
    <t xml:space="preserve"> </t>
  </si>
  <si>
    <t>BIRCH RUN</t>
  </si>
  <si>
    <t>FRANKENMUTH</t>
  </si>
  <si>
    <t>CLIO</t>
  </si>
  <si>
    <t>BLUMFIELD</t>
  </si>
  <si>
    <t>REESE</t>
  </si>
  <si>
    <t>BRADY</t>
  </si>
  <si>
    <t>*</t>
  </si>
  <si>
    <t>BRANT</t>
  </si>
  <si>
    <t>MERRILL</t>
  </si>
  <si>
    <t>ST. CHARLES</t>
  </si>
  <si>
    <t>BRIDGEPORT</t>
  </si>
  <si>
    <t>BUENA VISTA</t>
  </si>
  <si>
    <t xml:space="preserve">          </t>
  </si>
  <si>
    <t>BAY CITY</t>
  </si>
  <si>
    <t>CARROLLTON</t>
  </si>
  <si>
    <t>CHAPIN</t>
  </si>
  <si>
    <t>ASHLEY</t>
  </si>
  <si>
    <t>OVID ELSIE</t>
  </si>
  <si>
    <t>NEW LOTHROP</t>
  </si>
  <si>
    <t>SEE PAGE 4  FOR ADDITIONAL SPECIAL ASSESSMENT MILLAGES LEVIED ON TAXABLE VALUE REAL PROPERTY ONLY</t>
  </si>
  <si>
    <t>FREMONT</t>
  </si>
  <si>
    <t>HEMLOCK</t>
  </si>
  <si>
    <t>JAMES</t>
  </si>
  <si>
    <t>SWAN VALLEY</t>
  </si>
  <si>
    <t>BRECKENRIDGE</t>
  </si>
  <si>
    <t>KOCHVILLE</t>
  </si>
  <si>
    <t xml:space="preserve">  </t>
  </si>
  <si>
    <t>FREELAND</t>
  </si>
  <si>
    <t>SAGINAW CITY</t>
  </si>
  <si>
    <t>MAPLE GROVE</t>
  </si>
  <si>
    <t>MONTROSE</t>
  </si>
  <si>
    <t>MARION</t>
  </si>
  <si>
    <t>RICHLAND</t>
  </si>
  <si>
    <t>SAGINAW TWP.</t>
  </si>
  <si>
    <t>SPAULDING</t>
  </si>
  <si>
    <t>SEE PAGE 4 FOR ADDITIONAL SPECIAL ASSESSMENT MILLAGES LEVIED ON TAXABLE VALUE REAL PROPERTY ONLY</t>
  </si>
  <si>
    <t>SWAN CREEK</t>
  </si>
  <si>
    <t>TAYMOUTH</t>
  </si>
  <si>
    <t>THOMAS</t>
  </si>
  <si>
    <t>TITTABAWASSEE</t>
  </si>
  <si>
    <t>ZILWAUKEE</t>
  </si>
  <si>
    <t>CITIES</t>
  </si>
  <si>
    <t>%</t>
  </si>
  <si>
    <t>#</t>
  </si>
  <si>
    <t>VILLAGES</t>
  </si>
  <si>
    <t>OAKLEY</t>
  </si>
  <si>
    <t xml:space="preserve"> CURRENT TAXABLE RATES</t>
  </si>
  <si>
    <t>LOCAL</t>
  </si>
  <si>
    <t xml:space="preserve"> PER 1,000 OF TAXABLE VALUATION</t>
  </si>
  <si>
    <t xml:space="preserve"> VOTED</t>
  </si>
  <si>
    <t>PRIN RES/</t>
  </si>
  <si>
    <t>QUAL AG.</t>
  </si>
  <si>
    <t>PR/QA</t>
  </si>
  <si>
    <t>^</t>
  </si>
  <si>
    <t>TOTALS DO NOT INCLUDE 2.0 MILL LEVIED ON PRINCIPLE RESIDENCE/QUAL AG. AND NON-PRINCIPLE RESIDENCE/QUAL AG. PROPERTY IN DDA DISTRICT</t>
  </si>
  <si>
    <t>PER 1,000 OF TAXABLE VALUATION (LEVIED ON REAL PROPERTY ONLY)</t>
  </si>
  <si>
    <t>SAGINAW COUNTY EQUALIZATION DEPT.</t>
  </si>
  <si>
    <t>REAL PROPERTY</t>
  </si>
  <si>
    <t>TOTAL</t>
  </si>
  <si>
    <t xml:space="preserve">  LOCAL SPECIAL MILLAGE</t>
  </si>
  <si>
    <t>PRINCIPLE RES/</t>
  </si>
  <si>
    <t>NON-PRIN RES/</t>
  </si>
  <si>
    <t>TAXABLE VALUE</t>
  </si>
  <si>
    <t>I.F.T. TAXABLE</t>
  </si>
  <si>
    <t>FIRE</t>
  </si>
  <si>
    <t>POLICE</t>
  </si>
  <si>
    <t>QUAL. AG</t>
  </si>
  <si>
    <t xml:space="preserve"> QUAL AG.</t>
  </si>
  <si>
    <t>JONESFIELD</t>
  </si>
  <si>
    <t>LAKEFIELD</t>
  </si>
  <si>
    <t>CITY OF SAGINAW</t>
  </si>
  <si>
    <t>SPECIAL ASSESSMENT RATES</t>
  </si>
  <si>
    <t>1.00000*</t>
  </si>
  <si>
    <t>!</t>
  </si>
  <si>
    <t>TOTALS DO NOT INCLUDE 2.0 MILL LEVIED ON NON-PRINCIPLE RESIDENCE/QUAL AG. PROPERTY IN DDA DISTRICT</t>
  </si>
  <si>
    <t>TOTALS DO NOT INCLUDE 1.0 MILL LEVIED ON PRINCIPLE RESIDENCE/QUAL AG. AND NON-PRINCIPLE RESIDENCE/QUAL AG. PROPERTY IN DDA DISTRICT</t>
  </si>
  <si>
    <t>73110</t>
  </si>
  <si>
    <t>73170</t>
  </si>
  <si>
    <t>73190</t>
  </si>
  <si>
    <t>25150</t>
  </si>
  <si>
    <t>79110</t>
  </si>
  <si>
    <t>73230</t>
  </si>
  <si>
    <t>73240</t>
  </si>
  <si>
    <t>73180</t>
  </si>
  <si>
    <t>09010</t>
  </si>
  <si>
    <t>73030</t>
  </si>
  <si>
    <t>29020</t>
  </si>
  <si>
    <t>19120</t>
  </si>
  <si>
    <t>78070</t>
  </si>
  <si>
    <t>73210</t>
  </si>
  <si>
    <t>73255</t>
  </si>
  <si>
    <t>29040</t>
  </si>
  <si>
    <t>73200</t>
  </si>
  <si>
    <t>73010</t>
  </si>
  <si>
    <t>25260</t>
  </si>
  <si>
    <t>73040</t>
  </si>
  <si>
    <t>STREETS</t>
  </si>
  <si>
    <t>BIRCH RUN VILLAGE</t>
  </si>
  <si>
    <t>CHES/ASH DEBT</t>
  </si>
  <si>
    <t>Total</t>
  </si>
  <si>
    <t>REESE VILLAGE</t>
  </si>
  <si>
    <t># ^</t>
  </si>
  <si>
    <t xml:space="preserve"> GOVERNMENTAL</t>
  </si>
  <si>
    <t>TOTALS INCLUDE ADDITIONAL 3.2  MILL SAGINAW TRANSIT AUTHORITY ON PRINCIPLE RESIDENCE/QUAL AG. AND NON-PRINCIPLE RESIDENCE/QUAL AG. PROPERTY</t>
  </si>
  <si>
    <t>SAGINAW TWP</t>
  </si>
  <si>
    <t>REAL TAXABLE^</t>
  </si>
  <si>
    <t>^IFT Values are calculated at 50%</t>
  </si>
  <si>
    <t>OTHER</t>
  </si>
  <si>
    <t>OP</t>
  </si>
  <si>
    <t>with fire</t>
  </si>
  <si>
    <t>includes Fire &amp; Police</t>
  </si>
  <si>
    <t xml:space="preserve"> 2023 CERTIFIED TAX RATES IN SAGINAW COUNTY</t>
  </si>
  <si>
    <t>with specials</t>
  </si>
  <si>
    <t>2.00000 MILLS FOR KOCHVILLE FIRE SPECIAL ON IMPROVED COMMERCIAL AND INDUSTRIAL PROPERTIES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</si>
</sst>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0_)"/>
    <numFmt numFmtId="165" formatCode="0.00000_)"/>
    <numFmt numFmtId="166" formatCode="0.0000"/>
    <numFmt numFmtId="167" formatCode="0.0000000"/>
    <numFmt numFmtId="168" formatCode="_(* #,##0_);_(* \(#,##0\);_(* &quot;-&quot;??_);_(@_)"/>
  </numFmts>
  <fonts count="18" x14ac:knownFonts="1">
    <font>
      <sz val="12"/>
      <name val="Helv"/>
    </font>
    <font>
      <sz val="8"/>
      <name val="Tms Rmn"/>
    </font>
    <font>
      <b/>
      <sz val="14"/>
      <name val="Helv"/>
    </font>
    <font>
      <sz val="14"/>
      <name val="Helv"/>
    </font>
    <font>
      <sz val="10"/>
      <name val="Tms Rmn"/>
    </font>
    <font>
      <u/>
      <sz val="12"/>
      <name val="Helv"/>
    </font>
    <font>
      <b/>
      <sz val="1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2"/>
      <name val="Helv"/>
    </font>
    <font>
      <b/>
      <sz val="10"/>
      <name val="Arial"/>
      <family val="2"/>
    </font>
    <font>
      <b/>
      <u/>
      <sz val="12"/>
      <name val="Arial"/>
      <family val="2"/>
    </font>
    <font>
      <sz val="9"/>
      <name val="Helv"/>
    </font>
    <font>
      <b/>
      <sz val="12"/>
      <color theme="4" tint="-0.249977111117893"/>
      <name val="Arial"/>
      <family val="2"/>
    </font>
    <font>
      <b/>
      <sz val="12"/>
      <color rgb="FF0070C0"/>
      <name val="Arial"/>
      <family val="2"/>
    </font>
    <font>
      <sz val="12"/>
      <color rgb="FFFF0000"/>
      <name val="Helv"/>
    </font>
    <font>
      <sz val="12"/>
      <name val="Helv"/>
    </font>
    <font>
      <b/>
      <sz val="1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112">
    <xf numFmtId="0" fontId="0" fillId="0" borderId="0" xfId="0"/>
    <xf numFmtId="0" fontId="4" fillId="0" borderId="0" xfId="0" applyFont="1"/>
    <xf numFmtId="165" fontId="5" fillId="0" borderId="0" xfId="0" applyNumberFormat="1" applyFont="1"/>
    <xf numFmtId="0" fontId="6" fillId="0" borderId="0" xfId="0" applyFont="1" applyAlignment="1">
      <alignment horizontal="centerContinuous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Continuous"/>
    </xf>
    <xf numFmtId="0" fontId="7" fillId="0" borderId="0" xfId="0" applyFont="1" applyAlignment="1">
      <alignment horizontal="right"/>
    </xf>
    <xf numFmtId="165" fontId="7" fillId="0" borderId="0" xfId="0" applyNumberFormat="1" applyFont="1"/>
    <xf numFmtId="0" fontId="8" fillId="0" borderId="0" xfId="0" applyFont="1"/>
    <xf numFmtId="0" fontId="11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horizontal="centerContinuous"/>
    </xf>
    <xf numFmtId="37" fontId="7" fillId="0" borderId="0" xfId="0" applyNumberFormat="1" applyFont="1"/>
    <xf numFmtId="164" fontId="7" fillId="0" borderId="0" xfId="0" applyNumberFormat="1" applyFont="1"/>
    <xf numFmtId="165" fontId="7" fillId="0" borderId="2" xfId="0" applyNumberFormat="1" applyFont="1" applyBorder="1"/>
    <xf numFmtId="0" fontId="10" fillId="0" borderId="0" xfId="0" applyFont="1"/>
    <xf numFmtId="37" fontId="7" fillId="0" borderId="0" xfId="0" applyNumberFormat="1" applyFont="1" applyAlignment="1">
      <alignment horizontal="right"/>
    </xf>
    <xf numFmtId="165" fontId="7" fillId="0" borderId="3" xfId="0" applyNumberFormat="1" applyFont="1" applyBorder="1"/>
    <xf numFmtId="165" fontId="11" fillId="0" borderId="2" xfId="0" applyNumberFormat="1" applyFont="1" applyBorder="1"/>
    <xf numFmtId="165" fontId="7" fillId="0" borderId="0" xfId="0" applyNumberFormat="1" applyFont="1" applyAlignment="1">
      <alignment horizontal="centerContinuous"/>
    </xf>
    <xf numFmtId="0" fontId="7" fillId="0" borderId="0" xfId="0" applyFont="1" applyAlignment="1">
      <alignment horizontal="left"/>
    </xf>
    <xf numFmtId="0" fontId="7" fillId="0" borderId="3" xfId="0" applyFont="1" applyBorder="1"/>
    <xf numFmtId="0" fontId="7" fillId="0" borderId="0" xfId="0" quotePrefix="1" applyFont="1" applyAlignment="1">
      <alignment horizontal="center"/>
    </xf>
    <xf numFmtId="0" fontId="7" fillId="2" borderId="0" xfId="0" applyFont="1" applyFill="1"/>
    <xf numFmtId="37" fontId="0" fillId="0" borderId="0" xfId="0" applyNumberFormat="1"/>
    <xf numFmtId="164" fontId="0" fillId="0" borderId="0" xfId="0" applyNumberFormat="1"/>
    <xf numFmtId="165" fontId="0" fillId="0" borderId="0" xfId="0" applyNumberFormat="1"/>
    <xf numFmtId="165" fontId="0" fillId="0" borderId="0" xfId="0" applyNumberFormat="1" applyAlignment="1">
      <alignment horizontal="right"/>
    </xf>
    <xf numFmtId="0" fontId="9" fillId="0" borderId="0" xfId="0" applyFont="1"/>
    <xf numFmtId="0" fontId="0" fillId="0" borderId="2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37" fontId="9" fillId="0" borderId="0" xfId="0" applyNumberFormat="1" applyFont="1" applyAlignment="1">
      <alignment horizontal="right"/>
    </xf>
    <xf numFmtId="14" fontId="12" fillId="0" borderId="0" xfId="0" applyNumberFormat="1" applyFont="1"/>
    <xf numFmtId="0" fontId="7" fillId="3" borderId="0" xfId="0" applyFont="1" applyFill="1"/>
    <xf numFmtId="0" fontId="7" fillId="3" borderId="1" xfId="0" applyFont="1" applyFill="1" applyBorder="1"/>
    <xf numFmtId="0" fontId="7" fillId="3" borderId="0" xfId="0" applyFont="1" applyFill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0" fillId="3" borderId="0" xfId="0" applyFill="1"/>
    <xf numFmtId="37" fontId="0" fillId="3" borderId="0" xfId="0" applyNumberFormat="1" applyFill="1"/>
    <xf numFmtId="37" fontId="0" fillId="3" borderId="2" xfId="0" applyNumberFormat="1" applyFill="1" applyBorder="1"/>
    <xf numFmtId="0" fontId="0" fillId="3" borderId="3" xfId="0" applyFill="1" applyBorder="1"/>
    <xf numFmtId="0" fontId="7" fillId="3" borderId="1" xfId="0" applyFont="1" applyFill="1" applyBorder="1" applyAlignment="1">
      <alignment horizontal="center"/>
    </xf>
    <xf numFmtId="37" fontId="7" fillId="3" borderId="0" xfId="0" applyNumberFormat="1" applyFont="1" applyFill="1"/>
    <xf numFmtId="165" fontId="7" fillId="3" borderId="0" xfId="0" applyNumberFormat="1" applyFont="1" applyFill="1"/>
    <xf numFmtId="165" fontId="7" fillId="3" borderId="3" xfId="0" applyNumberFormat="1" applyFont="1" applyFill="1" applyBorder="1"/>
    <xf numFmtId="165" fontId="7" fillId="3" borderId="2" xfId="0" applyNumberFormat="1" applyFont="1" applyFill="1" applyBorder="1"/>
    <xf numFmtId="165" fontId="0" fillId="3" borderId="0" xfId="0" applyNumberFormat="1" applyFill="1"/>
    <xf numFmtId="165" fontId="11" fillId="3" borderId="0" xfId="0" applyNumberFormat="1" applyFont="1" applyFill="1"/>
    <xf numFmtId="165" fontId="7" fillId="3" borderId="4" xfId="0" applyNumberFormat="1" applyFont="1" applyFill="1" applyBorder="1"/>
    <xf numFmtId="165" fontId="11" fillId="3" borderId="2" xfId="0" applyNumberFormat="1" applyFont="1" applyFill="1" applyBorder="1"/>
    <xf numFmtId="0" fontId="7" fillId="3" borderId="3" xfId="0" applyFont="1" applyFill="1" applyBorder="1" applyAlignment="1">
      <alignment horizontal="center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1" fillId="0" borderId="0" xfId="0" applyFont="1"/>
    <xf numFmtId="0" fontId="2" fillId="0" borderId="0" xfId="0" applyFont="1"/>
    <xf numFmtId="0" fontId="9" fillId="0" borderId="0" xfId="0" applyFont="1" applyAlignment="1">
      <alignment horizontal="center"/>
    </xf>
    <xf numFmtId="0" fontId="0" fillId="0" borderId="1" xfId="0" applyBorder="1"/>
    <xf numFmtId="0" fontId="0" fillId="0" borderId="3" xfId="0" applyBorder="1"/>
    <xf numFmtId="165" fontId="0" fillId="0" borderId="3" xfId="0" applyNumberFormat="1" applyBorder="1"/>
    <xf numFmtId="165" fontId="9" fillId="0" borderId="0" xfId="0" applyNumberFormat="1" applyFont="1"/>
    <xf numFmtId="165" fontId="0" fillId="0" borderId="2" xfId="0" applyNumberFormat="1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37" fontId="9" fillId="0" borderId="0" xfId="0" applyNumberFormat="1" applyFont="1"/>
    <xf numFmtId="37" fontId="0" fillId="0" borderId="2" xfId="0" applyNumberFormat="1" applyBorder="1"/>
    <xf numFmtId="37" fontId="0" fillId="0" borderId="3" xfId="0" applyNumberFormat="1" applyBorder="1"/>
    <xf numFmtId="3" fontId="0" fillId="0" borderId="2" xfId="0" applyNumberFormat="1" applyBorder="1"/>
    <xf numFmtId="165" fontId="13" fillId="3" borderId="0" xfId="0" applyNumberFormat="1" applyFont="1" applyFill="1"/>
    <xf numFmtId="165" fontId="13" fillId="0" borderId="0" xfId="0" applyNumberFormat="1" applyFont="1"/>
    <xf numFmtId="165" fontId="14" fillId="3" borderId="0" xfId="0" applyNumberFormat="1" applyFont="1" applyFill="1"/>
    <xf numFmtId="165" fontId="14" fillId="3" borderId="2" xfId="0" applyNumberFormat="1" applyFont="1" applyFill="1" applyBorder="1"/>
    <xf numFmtId="165" fontId="14" fillId="0" borderId="0" xfId="0" applyNumberFormat="1" applyFont="1"/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167" fontId="0" fillId="0" borderId="0" xfId="0" applyNumberFormat="1"/>
    <xf numFmtId="167" fontId="15" fillId="0" borderId="0" xfId="0" applyNumberFormat="1" applyFont="1"/>
    <xf numFmtId="37" fontId="15" fillId="0" borderId="0" xfId="0" applyNumberFormat="1" applyFont="1"/>
    <xf numFmtId="0" fontId="15" fillId="0" borderId="0" xfId="0" applyFont="1"/>
    <xf numFmtId="168" fontId="14" fillId="3" borderId="0" xfId="1" applyNumberFormat="1" applyFont="1" applyFill="1"/>
    <xf numFmtId="165" fontId="14" fillId="3" borderId="3" xfId="0" applyNumberFormat="1" applyFont="1" applyFill="1" applyBorder="1"/>
    <xf numFmtId="166" fontId="0" fillId="0" borderId="0" xfId="0" applyNumberFormat="1"/>
    <xf numFmtId="168" fontId="7" fillId="3" borderId="0" xfId="1" applyNumberFormat="1" applyFont="1" applyFill="1"/>
    <xf numFmtId="168" fontId="7" fillId="0" borderId="0" xfId="1" applyNumberFormat="1" applyFont="1"/>
    <xf numFmtId="0" fontId="7" fillId="2" borderId="0" xfId="0" applyFont="1" applyFill="1" applyAlignment="1">
      <alignment horizontal="left"/>
    </xf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right"/>
    </xf>
    <xf numFmtId="168" fontId="7" fillId="3" borderId="0" xfId="1" applyNumberFormat="1" applyFont="1" applyFill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Border="1"/>
    <xf numFmtId="37" fontId="7" fillId="0" borderId="6" xfId="0" applyNumberFormat="1" applyFont="1" applyBorder="1"/>
    <xf numFmtId="165" fontId="7" fillId="0" borderId="6" xfId="0" applyNumberFormat="1" applyFont="1" applyBorder="1"/>
    <xf numFmtId="0" fontId="7" fillId="0" borderId="7" xfId="0" applyFont="1" applyBorder="1" applyAlignment="1">
      <alignment horizontal="center"/>
    </xf>
    <xf numFmtId="0" fontId="7" fillId="0" borderId="7" xfId="0" applyFont="1" applyBorder="1"/>
    <xf numFmtId="37" fontId="7" fillId="0" borderId="7" xfId="0" applyNumberFormat="1" applyFont="1" applyBorder="1"/>
    <xf numFmtId="165" fontId="7" fillId="0" borderId="7" xfId="0" applyNumberFormat="1" applyFont="1" applyBorder="1"/>
    <xf numFmtId="0" fontId="7" fillId="3" borderId="0" xfId="0" applyFont="1" applyFill="1" applyAlignment="1">
      <alignment horizontal="left"/>
    </xf>
    <xf numFmtId="0" fontId="17" fillId="3" borderId="0" xfId="0" applyFont="1" applyFill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AT620"/>
  <sheetViews>
    <sheetView showGridLines="0" tabSelected="1" view="pageBreakPreview" zoomScale="75" zoomScaleNormal="75" zoomScaleSheetLayoutView="75" workbookViewId="0">
      <pane xSplit="5" ySplit="7" topLeftCell="F23" activePane="bottomRight" state="frozen"/>
      <selection pane="topRight" activeCell="F1" sqref="F1"/>
      <selection pane="bottomLeft" activeCell="A8" sqref="A8"/>
      <selection pane="bottomRight" activeCell="A2" sqref="A2"/>
    </sheetView>
  </sheetViews>
  <sheetFormatPr defaultColWidth="9.77734375" defaultRowHeight="15.75" x14ac:dyDescent="0.25"/>
  <cols>
    <col min="1" max="1" width="17.6640625" customWidth="1"/>
    <col min="2" max="2" width="2.77734375" customWidth="1"/>
    <col min="3" max="3" width="14.6640625" customWidth="1"/>
    <col min="4" max="4" width="2.77734375" customWidth="1"/>
    <col min="5" max="5" width="16.21875" style="42" customWidth="1"/>
    <col min="6" max="6" width="7.109375" customWidth="1"/>
    <col min="7" max="7" width="13.77734375" style="42" customWidth="1"/>
    <col min="8" max="8" width="8.77734375" customWidth="1"/>
    <col min="9" max="9" width="9.5546875" style="42" customWidth="1"/>
    <col min="10" max="10" width="10" style="42" customWidth="1"/>
    <col min="11" max="11" width="8.77734375" style="42" customWidth="1"/>
    <col min="12" max="12" width="8.77734375" customWidth="1"/>
    <col min="13" max="13" width="8.5546875" customWidth="1"/>
    <col min="14" max="14" width="8.33203125" style="42" customWidth="1"/>
    <col min="15" max="15" width="9" customWidth="1"/>
    <col min="16" max="16" width="9.6640625" customWidth="1"/>
    <col min="17" max="17" width="11.6640625" style="42" bestFit="1" customWidth="1"/>
    <col min="18" max="18" width="9" customWidth="1"/>
    <col min="19" max="19" width="9.5546875" customWidth="1"/>
    <col min="20" max="20" width="8.77734375" customWidth="1"/>
    <col min="21" max="21" width="9.33203125" style="42" customWidth="1"/>
    <col min="22" max="22" width="2.77734375" customWidth="1"/>
    <col min="23" max="23" width="13" bestFit="1" customWidth="1"/>
    <col min="24" max="24" width="2.77734375" customWidth="1"/>
    <col min="25" max="25" width="12.77734375" style="83" customWidth="1"/>
    <col min="26" max="26" width="14.77734375" style="83" customWidth="1"/>
    <col min="27" max="27" width="10.77734375" customWidth="1"/>
    <col min="28" max="28" width="14.77734375" customWidth="1"/>
    <col min="30" max="30" width="11.77734375" customWidth="1"/>
  </cols>
  <sheetData>
    <row r="1" spans="1:46" ht="18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9"/>
      <c r="X1" s="4"/>
    </row>
    <row r="2" spans="1:46" ht="18" customHeight="1" x14ac:dyDescent="0.35">
      <c r="A2" s="4"/>
      <c r="B2" s="4"/>
      <c r="C2" s="32"/>
      <c r="D2" s="6"/>
      <c r="E2" s="6"/>
      <c r="F2" s="3"/>
      <c r="G2" s="110" t="s">
        <v>141</v>
      </c>
      <c r="H2" s="110"/>
      <c r="I2" s="110"/>
      <c r="J2" s="110"/>
      <c r="K2" s="110"/>
      <c r="L2" s="110"/>
      <c r="M2" s="110"/>
      <c r="N2" s="110"/>
      <c r="O2" s="6"/>
      <c r="P2" s="6"/>
      <c r="Q2" s="6"/>
      <c r="R2" s="108" t="s">
        <v>0</v>
      </c>
      <c r="S2" s="108"/>
      <c r="T2" s="108"/>
      <c r="U2" s="108"/>
      <c r="V2" s="6"/>
      <c r="W2" s="6"/>
      <c r="X2" s="4"/>
      <c r="AA2" s="56"/>
      <c r="AB2" s="57"/>
      <c r="AC2" s="58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9"/>
      <c r="AP2" s="59"/>
      <c r="AQ2" s="59"/>
      <c r="AR2" s="59"/>
      <c r="AS2" s="57"/>
    </row>
    <row r="3" spans="1:46" ht="18" customHeight="1" x14ac:dyDescent="0.35">
      <c r="A3" s="9"/>
      <c r="B3" s="4"/>
      <c r="C3" s="4"/>
      <c r="D3" s="4"/>
      <c r="E3" s="4"/>
      <c r="F3" s="4"/>
      <c r="G3" s="110" t="s">
        <v>78</v>
      </c>
      <c r="H3" s="110"/>
      <c r="I3" s="110"/>
      <c r="J3" s="110"/>
      <c r="K3" s="110"/>
      <c r="L3" s="110"/>
      <c r="M3" s="110"/>
      <c r="N3" s="110"/>
      <c r="O3" s="4"/>
      <c r="P3" s="4"/>
      <c r="Q3" s="4"/>
      <c r="R3" s="108" t="s">
        <v>1</v>
      </c>
      <c r="S3" s="108"/>
      <c r="T3" s="108"/>
      <c r="U3" s="108"/>
      <c r="V3" s="4"/>
      <c r="W3" s="4"/>
      <c r="X3" s="4"/>
      <c r="AD3" s="61"/>
      <c r="AO3" s="1"/>
      <c r="AP3" s="1"/>
      <c r="AQ3" s="1"/>
      <c r="AR3" s="1"/>
    </row>
    <row r="4" spans="1:46" ht="18" customHeight="1" x14ac:dyDescent="0.25">
      <c r="A4" s="10"/>
      <c r="B4" s="11"/>
      <c r="C4" s="46" t="s">
        <v>2</v>
      </c>
      <c r="D4" s="11"/>
      <c r="E4" s="39"/>
      <c r="F4" s="11"/>
      <c r="G4" s="46" t="s">
        <v>3</v>
      </c>
      <c r="H4" s="12" t="s">
        <v>4</v>
      </c>
      <c r="I4" s="109" t="s">
        <v>5</v>
      </c>
      <c r="J4" s="109"/>
      <c r="K4" s="109"/>
      <c r="L4" s="106" t="s">
        <v>6</v>
      </c>
      <c r="M4" s="106"/>
      <c r="N4" s="46" t="s">
        <v>7</v>
      </c>
      <c r="O4" s="106" t="s">
        <v>77</v>
      </c>
      <c r="P4" s="106"/>
      <c r="Q4" s="46"/>
      <c r="R4" s="106" t="s">
        <v>8</v>
      </c>
      <c r="S4" s="106"/>
      <c r="T4" s="106"/>
      <c r="U4" s="46"/>
      <c r="V4" s="11"/>
      <c r="W4" s="12" t="s">
        <v>9</v>
      </c>
      <c r="X4" s="4"/>
    </row>
    <row r="5" spans="1:46" ht="18" customHeight="1" x14ac:dyDescent="0.25">
      <c r="A5" s="5" t="s">
        <v>10</v>
      </c>
      <c r="B5" s="4"/>
      <c r="C5" s="40" t="s">
        <v>11</v>
      </c>
      <c r="D5" s="4"/>
      <c r="E5" s="40" t="s">
        <v>3</v>
      </c>
      <c r="F5" s="5" t="s">
        <v>12</v>
      </c>
      <c r="G5" s="40" t="s">
        <v>11</v>
      </c>
      <c r="H5" s="5" t="s">
        <v>13</v>
      </c>
      <c r="I5" s="40" t="s">
        <v>9</v>
      </c>
      <c r="J5" s="38"/>
      <c r="K5" s="40" t="s">
        <v>14</v>
      </c>
      <c r="L5" s="107" t="s">
        <v>15</v>
      </c>
      <c r="M5" s="107"/>
      <c r="N5" s="40" t="s">
        <v>16</v>
      </c>
      <c r="O5" s="107" t="s">
        <v>2</v>
      </c>
      <c r="P5" s="107"/>
      <c r="Q5" s="40" t="s">
        <v>17</v>
      </c>
      <c r="R5" s="107" t="s">
        <v>18</v>
      </c>
      <c r="S5" s="107"/>
      <c r="T5" s="107"/>
      <c r="U5" s="38" t="s">
        <v>80</v>
      </c>
      <c r="V5" s="4"/>
      <c r="W5" s="5" t="s">
        <v>80</v>
      </c>
      <c r="X5" s="4"/>
    </row>
    <row r="6" spans="1:46" ht="18" customHeight="1" x14ac:dyDescent="0.25">
      <c r="A6" s="13" t="s">
        <v>2</v>
      </c>
      <c r="B6" s="14"/>
      <c r="C6" s="41" t="s">
        <v>19</v>
      </c>
      <c r="D6" s="14"/>
      <c r="E6" s="41" t="s">
        <v>20</v>
      </c>
      <c r="F6" s="13" t="s">
        <v>21</v>
      </c>
      <c r="G6" s="41" t="s">
        <v>19</v>
      </c>
      <c r="H6" s="13" t="s">
        <v>22</v>
      </c>
      <c r="I6" s="41" t="s">
        <v>82</v>
      </c>
      <c r="J6" s="41" t="s">
        <v>23</v>
      </c>
      <c r="K6" s="41" t="s">
        <v>24</v>
      </c>
      <c r="L6" s="13" t="s">
        <v>138</v>
      </c>
      <c r="M6" s="13" t="s">
        <v>137</v>
      </c>
      <c r="N6" s="41" t="s">
        <v>26</v>
      </c>
      <c r="O6" s="13" t="s">
        <v>25</v>
      </c>
      <c r="P6" s="13" t="s">
        <v>79</v>
      </c>
      <c r="Q6" s="41" t="s">
        <v>16</v>
      </c>
      <c r="R6" s="13" t="s">
        <v>25</v>
      </c>
      <c r="S6" s="13" t="s">
        <v>16</v>
      </c>
      <c r="T6" s="15" t="s">
        <v>23</v>
      </c>
      <c r="U6" s="55" t="s">
        <v>81</v>
      </c>
      <c r="V6" s="14"/>
      <c r="W6" s="13" t="s">
        <v>81</v>
      </c>
      <c r="X6" s="4"/>
    </row>
    <row r="7" spans="1:46" ht="21.95" customHeight="1" x14ac:dyDescent="0.25">
      <c r="A7" s="27" t="s">
        <v>27</v>
      </c>
      <c r="B7" s="27"/>
      <c r="C7" s="47">
        <v>77032663</v>
      </c>
      <c r="D7" s="4"/>
      <c r="E7" s="38"/>
      <c r="F7" s="4"/>
      <c r="G7" s="38"/>
      <c r="H7" s="17"/>
      <c r="I7" s="38"/>
      <c r="J7" s="38"/>
      <c r="K7" s="38"/>
      <c r="L7" s="4"/>
      <c r="M7" s="4"/>
      <c r="N7" s="38"/>
      <c r="O7" s="4"/>
      <c r="P7" s="4"/>
      <c r="Q7" s="40"/>
      <c r="R7" s="4"/>
      <c r="S7" s="4"/>
      <c r="T7" s="4"/>
      <c r="U7" s="38"/>
      <c r="V7" s="4"/>
      <c r="W7" s="4"/>
      <c r="X7" s="4"/>
      <c r="AA7" s="28"/>
      <c r="AE7" s="29"/>
    </row>
    <row r="8" spans="1:46" ht="21.95" customHeight="1" x14ac:dyDescent="0.25">
      <c r="A8" s="27"/>
      <c r="B8" s="27"/>
      <c r="C8" s="47"/>
      <c r="D8" s="4"/>
      <c r="E8" s="38" t="s">
        <v>28</v>
      </c>
      <c r="F8" s="26" t="s">
        <v>106</v>
      </c>
      <c r="G8" s="87">
        <f>C7</f>
        <v>77032663</v>
      </c>
      <c r="H8" s="8">
        <v>6</v>
      </c>
      <c r="I8" s="48">
        <v>18</v>
      </c>
      <c r="J8" s="48">
        <v>4.5</v>
      </c>
      <c r="K8" s="48">
        <v>0.74690000000000001</v>
      </c>
      <c r="L8" s="8">
        <v>0.1452</v>
      </c>
      <c r="M8" s="8">
        <f>0.727+1.2119+0.9986+1.5611</f>
        <v>4.4985999999999997</v>
      </c>
      <c r="N8" s="48">
        <v>2.0427</v>
      </c>
      <c r="O8" s="8">
        <v>0.89800000000000002</v>
      </c>
      <c r="P8" s="8">
        <v>0.98319999999999996</v>
      </c>
      <c r="Q8" s="50" t="s">
        <v>29</v>
      </c>
      <c r="R8" s="8">
        <v>4.8484999999999996</v>
      </c>
      <c r="S8" s="8">
        <v>5.6615000000000002</v>
      </c>
      <c r="T8" s="8">
        <v>0.41099999999999998</v>
      </c>
      <c r="U8" s="48">
        <f>H8+J8+L8+M8+N8+O8+P8+Q8+R8+S8+T8+K8</f>
        <v>30.735599999999998</v>
      </c>
      <c r="V8" s="4"/>
      <c r="W8" s="8">
        <f>U8+I8</f>
        <v>48.735599999999998</v>
      </c>
      <c r="X8" s="4"/>
      <c r="Y8" s="83">
        <f>U8/1000</f>
        <v>3.0735599999999998E-2</v>
      </c>
      <c r="Z8" s="83">
        <f>W8/1000</f>
        <v>4.8735599999999997E-2</v>
      </c>
      <c r="AA8" s="28"/>
      <c r="AD8" s="28"/>
      <c r="AE8" s="30"/>
      <c r="AF8" s="30"/>
      <c r="AG8" s="30"/>
      <c r="AH8" s="30"/>
      <c r="AI8" s="30"/>
      <c r="AJ8" s="30"/>
      <c r="AK8" s="30"/>
      <c r="AL8" s="30"/>
      <c r="AN8" s="30"/>
      <c r="AO8" s="30"/>
      <c r="AP8" s="30"/>
      <c r="AQ8" s="30"/>
      <c r="AR8" s="30"/>
      <c r="AS8" s="30"/>
    </row>
    <row r="9" spans="1:46" ht="21.95" customHeight="1" x14ac:dyDescent="0.35">
      <c r="A9" s="92" t="s">
        <v>30</v>
      </c>
      <c r="B9" s="93" t="s">
        <v>36</v>
      </c>
      <c r="C9" s="87">
        <f>SUM(G10:G12)</f>
        <v>283917902</v>
      </c>
      <c r="D9" s="4"/>
      <c r="E9" s="38"/>
      <c r="F9" s="4"/>
      <c r="G9" s="47"/>
      <c r="H9" s="8"/>
      <c r="I9" s="48"/>
      <c r="J9" s="48"/>
      <c r="K9" s="48"/>
      <c r="L9" s="8"/>
      <c r="M9" s="8"/>
      <c r="N9" s="48"/>
      <c r="O9" s="8"/>
      <c r="P9" s="8"/>
      <c r="Q9" s="52"/>
      <c r="R9" s="8"/>
      <c r="S9" s="8"/>
      <c r="T9" s="8"/>
      <c r="U9" s="48"/>
      <c r="V9" s="4"/>
      <c r="W9" s="8"/>
      <c r="X9" s="4"/>
      <c r="AA9" s="28"/>
      <c r="AD9" s="28"/>
      <c r="AE9" s="30"/>
      <c r="AF9" s="30"/>
      <c r="AG9" s="30"/>
      <c r="AH9" s="30"/>
      <c r="AI9" s="30"/>
      <c r="AJ9" s="30"/>
      <c r="AK9" s="30"/>
      <c r="AL9" s="30"/>
      <c r="AN9" s="2"/>
      <c r="AO9" s="30"/>
      <c r="AP9" s="30"/>
      <c r="AQ9" s="30"/>
      <c r="AR9" s="30"/>
      <c r="AS9" s="30"/>
    </row>
    <row r="10" spans="1:46" ht="21.95" customHeight="1" x14ac:dyDescent="0.25">
      <c r="A10" s="27"/>
      <c r="B10" s="27"/>
      <c r="C10" s="47"/>
      <c r="D10" s="4"/>
      <c r="E10" s="38" t="s">
        <v>30</v>
      </c>
      <c r="F10" s="26" t="s">
        <v>107</v>
      </c>
      <c r="G10" s="47">
        <v>228669592</v>
      </c>
      <c r="H10" s="8">
        <v>6</v>
      </c>
      <c r="I10" s="48">
        <v>18</v>
      </c>
      <c r="J10" s="48">
        <v>2.85</v>
      </c>
      <c r="K10" s="48">
        <v>0.9</v>
      </c>
      <c r="L10" s="75">
        <f t="shared" ref="L10:N11" si="0">L$8</f>
        <v>0.1452</v>
      </c>
      <c r="M10" s="75">
        <f t="shared" si="0"/>
        <v>4.4985999999999997</v>
      </c>
      <c r="N10" s="74">
        <f t="shared" si="0"/>
        <v>2.0427</v>
      </c>
      <c r="O10" s="8">
        <v>0.92110000000000003</v>
      </c>
      <c r="P10" s="8">
        <v>0.72499999999999998</v>
      </c>
      <c r="Q10" s="49"/>
      <c r="R10" s="75">
        <f t="shared" ref="R10:T12" si="1">R$8</f>
        <v>4.8484999999999996</v>
      </c>
      <c r="S10" s="75">
        <f t="shared" si="1"/>
        <v>5.6615000000000002</v>
      </c>
      <c r="T10" s="75">
        <f t="shared" si="1"/>
        <v>0.41099999999999998</v>
      </c>
      <c r="U10" s="48">
        <f>H10+J10+L10+M10+N10+O10+P10+Q10+R10+S10+T10+K10</f>
        <v>29.003600000000002</v>
      </c>
      <c r="V10" s="4"/>
      <c r="W10" s="8">
        <f>U10+I10</f>
        <v>47.003600000000006</v>
      </c>
      <c r="X10" s="4"/>
      <c r="Y10" s="84">
        <f>(U10+Q$139)/1000</f>
        <v>3.0003600000000002E-2</v>
      </c>
      <c r="Z10" s="84">
        <f>(W10+Q$139)/1000</f>
        <v>4.8003600000000007E-2</v>
      </c>
      <c r="AA10" s="86" t="s">
        <v>142</v>
      </c>
      <c r="AD10" s="28"/>
      <c r="AE10" s="30"/>
      <c r="AF10" s="30"/>
      <c r="AG10" s="30"/>
      <c r="AH10" s="30"/>
      <c r="AI10" s="30"/>
      <c r="AJ10" s="30"/>
      <c r="AK10" s="30"/>
      <c r="AL10" s="30"/>
      <c r="AN10" s="2"/>
      <c r="AO10" s="30"/>
      <c r="AP10" s="30"/>
      <c r="AQ10" s="30"/>
      <c r="AR10" s="30"/>
      <c r="AS10" s="30"/>
    </row>
    <row r="11" spans="1:46" ht="21.95" customHeight="1" x14ac:dyDescent="0.25">
      <c r="A11" s="27"/>
      <c r="B11" s="27"/>
      <c r="C11" s="47"/>
      <c r="D11" s="4"/>
      <c r="E11" s="38" t="s">
        <v>31</v>
      </c>
      <c r="F11" s="26" t="s">
        <v>108</v>
      </c>
      <c r="G11" s="47">
        <v>54371736</v>
      </c>
      <c r="H11" s="8">
        <v>6</v>
      </c>
      <c r="I11" s="48">
        <v>18</v>
      </c>
      <c r="J11" s="48">
        <v>2.08</v>
      </c>
      <c r="K11" s="48">
        <v>1.9964</v>
      </c>
      <c r="L11" s="75">
        <f t="shared" si="0"/>
        <v>0.1452</v>
      </c>
      <c r="M11" s="75">
        <f t="shared" si="0"/>
        <v>4.4985999999999997</v>
      </c>
      <c r="N11" s="74">
        <f t="shared" si="0"/>
        <v>2.0427</v>
      </c>
      <c r="O11" s="75">
        <f>O$10</f>
        <v>0.92110000000000003</v>
      </c>
      <c r="P11" s="75">
        <f>P$10</f>
        <v>0.72499999999999998</v>
      </c>
      <c r="Q11" s="53"/>
      <c r="R11" s="75">
        <f t="shared" si="1"/>
        <v>4.8484999999999996</v>
      </c>
      <c r="S11" s="75">
        <f t="shared" si="1"/>
        <v>5.6615000000000002</v>
      </c>
      <c r="T11" s="75">
        <f t="shared" si="1"/>
        <v>0.41099999999999998</v>
      </c>
      <c r="U11" s="48">
        <f>H11+J11+L11+M11+N11+O11+P11+Q11+R11+S11+T11+K11</f>
        <v>29.330000000000002</v>
      </c>
      <c r="V11" s="4"/>
      <c r="W11" s="8">
        <f>U11+I11</f>
        <v>47.33</v>
      </c>
      <c r="X11" s="4"/>
      <c r="Y11" s="84">
        <f>(U11+Q$139)/1000</f>
        <v>3.0330000000000003E-2</v>
      </c>
      <c r="Z11" s="84">
        <f>(W11+Q$139)/1000</f>
        <v>4.8329999999999998E-2</v>
      </c>
      <c r="AA11" s="86" t="s">
        <v>142</v>
      </c>
      <c r="AD11" s="28"/>
      <c r="AE11" s="30"/>
      <c r="AF11" s="30"/>
      <c r="AG11" s="30"/>
      <c r="AH11" s="30"/>
      <c r="AI11" s="30"/>
      <c r="AJ11" s="30"/>
      <c r="AK11" s="30"/>
      <c r="AL11" s="30"/>
      <c r="AN11" s="2"/>
      <c r="AO11" s="30"/>
      <c r="AP11" s="30"/>
      <c r="AQ11" s="30"/>
      <c r="AR11" s="30"/>
      <c r="AS11" s="30"/>
    </row>
    <row r="12" spans="1:46" ht="21.95" customHeight="1" x14ac:dyDescent="0.25">
      <c r="A12" s="27"/>
      <c r="B12" s="27"/>
      <c r="C12" s="47"/>
      <c r="D12" s="4"/>
      <c r="E12" s="38" t="s">
        <v>32</v>
      </c>
      <c r="F12" s="26" t="s">
        <v>109</v>
      </c>
      <c r="G12" s="47">
        <v>876574</v>
      </c>
      <c r="H12" s="8">
        <v>6</v>
      </c>
      <c r="I12" s="48">
        <v>18</v>
      </c>
      <c r="J12" s="48">
        <v>3.75</v>
      </c>
      <c r="K12" s="48">
        <v>0.49659999999999999</v>
      </c>
      <c r="L12" s="8">
        <f>0.1595+0.2441</f>
        <v>0.40360000000000001</v>
      </c>
      <c r="M12" s="8">
        <f>0.47+0.9407+0.9407+0.47+0.47</f>
        <v>3.2913999999999994</v>
      </c>
      <c r="N12" s="74">
        <f>N$8</f>
        <v>2.0427</v>
      </c>
      <c r="O12" s="75">
        <f>O$10</f>
        <v>0.92110000000000003</v>
      </c>
      <c r="P12" s="75">
        <f>P$10</f>
        <v>0.72499999999999998</v>
      </c>
      <c r="Q12" s="53"/>
      <c r="R12" s="75">
        <f t="shared" si="1"/>
        <v>4.8484999999999996</v>
      </c>
      <c r="S12" s="75">
        <f t="shared" si="1"/>
        <v>5.6615000000000002</v>
      </c>
      <c r="T12" s="75">
        <f t="shared" si="1"/>
        <v>0.41099999999999998</v>
      </c>
      <c r="U12" s="48">
        <f>H12+J12+L12+M12+N12+O12+P12+Q12+R12+S12+T12+K12</f>
        <v>28.551400000000005</v>
      </c>
      <c r="V12" s="4"/>
      <c r="W12" s="8">
        <f>U12+I12</f>
        <v>46.551400000000001</v>
      </c>
      <c r="X12" s="4"/>
      <c r="Y12" s="84">
        <f>(U12+Q$139)/1000</f>
        <v>2.9551400000000005E-2</v>
      </c>
      <c r="Z12" s="84">
        <f>(W12+Q$139)/1000</f>
        <v>4.7551400000000001E-2</v>
      </c>
      <c r="AA12" s="86" t="s">
        <v>142</v>
      </c>
      <c r="AD12" s="28"/>
      <c r="AE12" s="30"/>
      <c r="AF12" s="30"/>
      <c r="AG12" s="30"/>
      <c r="AH12" s="30"/>
      <c r="AI12" s="30"/>
      <c r="AJ12" s="30"/>
      <c r="AK12" s="30"/>
      <c r="AL12" s="30"/>
      <c r="AN12" s="2"/>
      <c r="AO12" s="30"/>
      <c r="AP12" s="30"/>
      <c r="AQ12" s="30"/>
      <c r="AR12" s="30"/>
      <c r="AS12" s="30"/>
    </row>
    <row r="13" spans="1:46" ht="21.95" customHeight="1" x14ac:dyDescent="0.25">
      <c r="A13" s="27" t="s">
        <v>33</v>
      </c>
      <c r="B13" s="27"/>
      <c r="C13" s="87">
        <f>SUM(G14:G15)</f>
        <v>116985108</v>
      </c>
      <c r="D13" s="4"/>
      <c r="E13" s="38"/>
      <c r="F13" s="4"/>
      <c r="G13" s="47"/>
      <c r="H13" s="8"/>
      <c r="I13" s="48"/>
      <c r="J13" s="48"/>
      <c r="K13" s="48"/>
      <c r="L13" s="8"/>
      <c r="M13" s="8"/>
      <c r="N13" s="48"/>
      <c r="O13" s="8"/>
      <c r="P13" s="8"/>
      <c r="Q13" s="52"/>
      <c r="R13" s="8"/>
      <c r="S13" s="8" t="s">
        <v>29</v>
      </c>
      <c r="T13" s="8" t="s">
        <v>29</v>
      </c>
      <c r="U13" s="48"/>
      <c r="V13" s="4"/>
      <c r="W13" s="8"/>
      <c r="X13" s="4"/>
      <c r="AA13" s="28"/>
      <c r="AD13" s="28"/>
      <c r="AE13" s="30"/>
      <c r="AF13" s="30"/>
      <c r="AG13" s="30"/>
      <c r="AH13" s="30"/>
      <c r="AI13" s="30"/>
      <c r="AJ13" s="30"/>
      <c r="AK13" s="30"/>
      <c r="AL13" s="30"/>
      <c r="AN13" s="2"/>
      <c r="AO13" s="30"/>
      <c r="AP13" s="30"/>
      <c r="AQ13" s="30"/>
      <c r="AR13" s="30"/>
      <c r="AS13" s="30"/>
    </row>
    <row r="14" spans="1:46" ht="21.95" customHeight="1" x14ac:dyDescent="0.25">
      <c r="A14" s="27"/>
      <c r="B14" s="27"/>
      <c r="C14" s="47"/>
      <c r="D14" s="4"/>
      <c r="E14" s="38" t="s">
        <v>31</v>
      </c>
      <c r="F14" s="26" t="s">
        <v>108</v>
      </c>
      <c r="G14" s="47">
        <v>44272644</v>
      </c>
      <c r="H14" s="8">
        <v>6</v>
      </c>
      <c r="I14" s="76">
        <f>I$11</f>
        <v>18</v>
      </c>
      <c r="J14" s="76">
        <f>J$11</f>
        <v>2.08</v>
      </c>
      <c r="K14" s="76">
        <f>K$11</f>
        <v>1.9964</v>
      </c>
      <c r="L14" s="75">
        <f>L$8</f>
        <v>0.1452</v>
      </c>
      <c r="M14" s="75">
        <f>M$8</f>
        <v>4.4985999999999997</v>
      </c>
      <c r="N14" s="74">
        <f>N$8</f>
        <v>2.0427</v>
      </c>
      <c r="O14" s="8">
        <v>0.94799999999999995</v>
      </c>
      <c r="P14" s="8">
        <v>2</v>
      </c>
      <c r="Q14" s="48">
        <v>0.84730000000000005</v>
      </c>
      <c r="R14" s="75">
        <f t="shared" ref="R14:T15" si="2">R$8</f>
        <v>4.8484999999999996</v>
      </c>
      <c r="S14" s="75">
        <f t="shared" si="2"/>
        <v>5.6615000000000002</v>
      </c>
      <c r="T14" s="75">
        <f t="shared" si="2"/>
        <v>0.41099999999999998</v>
      </c>
      <c r="U14" s="48">
        <f>H14+J14+L14+M14+N14+O14+P14+Q14+R14+S14+T14+K14</f>
        <v>31.479200000000002</v>
      </c>
      <c r="V14" s="4"/>
      <c r="W14" s="8">
        <f>U14+I14</f>
        <v>49.479200000000006</v>
      </c>
      <c r="X14" s="4"/>
      <c r="Y14" s="83">
        <f>U14/1000</f>
        <v>3.1479199999999999E-2</v>
      </c>
      <c r="Z14" s="83">
        <f>W14/1000</f>
        <v>4.9479200000000008E-2</v>
      </c>
      <c r="AA14" s="28"/>
      <c r="AD14" s="28"/>
      <c r="AE14" s="30"/>
      <c r="AF14" s="30"/>
      <c r="AG14" s="30"/>
      <c r="AH14" s="30"/>
      <c r="AI14" s="30"/>
      <c r="AJ14" s="30"/>
      <c r="AK14" s="30"/>
      <c r="AL14" s="30"/>
      <c r="AN14" s="2"/>
      <c r="AO14" s="30"/>
      <c r="AP14" s="30"/>
      <c r="AQ14" s="30"/>
      <c r="AR14" s="30"/>
      <c r="AS14" s="30"/>
    </row>
    <row r="15" spans="1:46" ht="21.95" customHeight="1" x14ac:dyDescent="0.25">
      <c r="A15" s="27"/>
      <c r="B15" s="27"/>
      <c r="C15" s="47"/>
      <c r="D15" s="4"/>
      <c r="E15" s="38" t="s">
        <v>34</v>
      </c>
      <c r="F15" s="26" t="s">
        <v>110</v>
      </c>
      <c r="G15" s="47">
        <v>72712464</v>
      </c>
      <c r="H15" s="8">
        <v>6</v>
      </c>
      <c r="I15" s="48">
        <v>18</v>
      </c>
      <c r="J15" s="48">
        <v>1.1000000000000001</v>
      </c>
      <c r="K15" s="48">
        <v>1.5</v>
      </c>
      <c r="L15" s="8">
        <v>0.1411</v>
      </c>
      <c r="M15" s="8">
        <v>4.0998000000000001</v>
      </c>
      <c r="N15" s="74">
        <f>N$8</f>
        <v>2.0427</v>
      </c>
      <c r="O15" s="78">
        <f>O$14</f>
        <v>0.94799999999999995</v>
      </c>
      <c r="P15" s="78">
        <f>P$14</f>
        <v>2</v>
      </c>
      <c r="Q15" s="48">
        <v>0.99650000000000005</v>
      </c>
      <c r="R15" s="75">
        <f t="shared" si="2"/>
        <v>4.8484999999999996</v>
      </c>
      <c r="S15" s="75">
        <f t="shared" si="2"/>
        <v>5.6615000000000002</v>
      </c>
      <c r="T15" s="75">
        <f t="shared" si="2"/>
        <v>0.41099999999999998</v>
      </c>
      <c r="U15" s="48">
        <f>H15+J15+L15+M15+N15+O15+P15+Q15+R15+S15+T15+K15</f>
        <v>29.749100000000002</v>
      </c>
      <c r="V15" s="4"/>
      <c r="W15" s="8">
        <f>U15+I15</f>
        <v>47.749099999999999</v>
      </c>
      <c r="X15" s="4"/>
      <c r="Y15" s="83">
        <f>U15/1000</f>
        <v>2.9749100000000001E-2</v>
      </c>
      <c r="Z15" s="83">
        <f>W15/1000</f>
        <v>4.7749099999999996E-2</v>
      </c>
      <c r="AA15" s="28"/>
      <c r="AD15" s="28"/>
      <c r="AE15" s="30"/>
      <c r="AF15" s="30"/>
      <c r="AG15" s="30"/>
      <c r="AH15" s="30"/>
      <c r="AI15" s="30"/>
      <c r="AJ15" s="30"/>
      <c r="AK15" s="30"/>
      <c r="AL15" s="30"/>
      <c r="AN15" s="2"/>
      <c r="AO15" s="30"/>
      <c r="AP15" s="30"/>
      <c r="AQ15" s="30"/>
      <c r="AR15" s="30"/>
      <c r="AS15" s="30"/>
    </row>
    <row r="16" spans="1:46" ht="21.95" customHeight="1" x14ac:dyDescent="0.35">
      <c r="A16" s="24" t="s">
        <v>35</v>
      </c>
      <c r="B16" s="93" t="s">
        <v>36</v>
      </c>
      <c r="C16" s="95">
        <v>65023805</v>
      </c>
      <c r="D16" s="4"/>
      <c r="E16" s="38"/>
      <c r="F16" s="4"/>
      <c r="G16" s="47"/>
      <c r="H16" s="8"/>
      <c r="I16" s="48"/>
      <c r="J16" s="48"/>
      <c r="K16" s="48"/>
      <c r="L16" s="8"/>
      <c r="M16" s="8"/>
      <c r="N16" s="48"/>
      <c r="O16" s="8"/>
      <c r="P16" s="8"/>
      <c r="Q16" s="52"/>
      <c r="R16" s="8"/>
      <c r="S16" s="8" t="s">
        <v>29</v>
      </c>
      <c r="T16" s="8"/>
      <c r="U16" s="48"/>
      <c r="V16" s="4"/>
      <c r="W16" s="8"/>
      <c r="X16" s="19"/>
      <c r="AA16" s="28"/>
      <c r="AD16" s="28"/>
      <c r="AE16" s="30"/>
      <c r="AF16" s="30"/>
      <c r="AG16" s="30"/>
      <c r="AH16" s="30"/>
      <c r="AI16" s="30"/>
      <c r="AJ16" s="30"/>
      <c r="AK16" s="30"/>
      <c r="AL16" s="30"/>
      <c r="AN16" s="2"/>
      <c r="AO16" s="30"/>
      <c r="AP16" s="30"/>
      <c r="AQ16" s="30"/>
      <c r="AR16" s="30"/>
      <c r="AS16" s="30"/>
      <c r="AT16" s="1"/>
    </row>
    <row r="17" spans="1:46" ht="21.95" customHeight="1" x14ac:dyDescent="0.25">
      <c r="A17" s="27"/>
      <c r="B17" s="27"/>
      <c r="C17" s="47"/>
      <c r="D17" s="4"/>
      <c r="E17" s="38" t="s">
        <v>28</v>
      </c>
      <c r="F17" s="26" t="s">
        <v>106</v>
      </c>
      <c r="G17" s="87">
        <f>C16</f>
        <v>65023805</v>
      </c>
      <c r="H17" s="8">
        <v>6</v>
      </c>
      <c r="I17" s="76">
        <f>I$8</f>
        <v>18</v>
      </c>
      <c r="J17" s="76">
        <f t="shared" ref="J17:K19" si="3">J$8</f>
        <v>4.5</v>
      </c>
      <c r="K17" s="76">
        <f t="shared" si="3"/>
        <v>0.74690000000000001</v>
      </c>
      <c r="L17" s="75">
        <f>L$8</f>
        <v>0.1452</v>
      </c>
      <c r="M17" s="75">
        <f>M$8</f>
        <v>4.4985999999999997</v>
      </c>
      <c r="N17" s="74">
        <f>N$8</f>
        <v>2.0427</v>
      </c>
      <c r="O17" s="8">
        <v>0.88460000000000005</v>
      </c>
      <c r="P17" s="21"/>
      <c r="Q17" s="54"/>
      <c r="R17" s="75">
        <f>R$8</f>
        <v>4.8484999999999996</v>
      </c>
      <c r="S17" s="75">
        <f>S$8</f>
        <v>5.6615000000000002</v>
      </c>
      <c r="T17" s="75">
        <f>T$8</f>
        <v>0.41099999999999998</v>
      </c>
      <c r="U17" s="48">
        <f>H17+J17+L17+M17+N17+O17+P17+Q17+R17+S17+T17+K17</f>
        <v>29.738999999999997</v>
      </c>
      <c r="V17" s="4"/>
      <c r="W17" s="8">
        <f>U17+I17</f>
        <v>47.738999999999997</v>
      </c>
      <c r="X17" s="19"/>
      <c r="Y17" s="84">
        <f>(U17+$Q$143)/1000</f>
        <v>3.1238999999999996E-2</v>
      </c>
      <c r="Z17" s="84">
        <f>(W17+$Q$143)/1000</f>
        <v>4.9238999999999998E-2</v>
      </c>
      <c r="AA17" t="s">
        <v>139</v>
      </c>
      <c r="AD17" s="28"/>
      <c r="AE17" s="30"/>
      <c r="AF17" s="30"/>
      <c r="AG17" s="30"/>
      <c r="AH17" s="30"/>
      <c r="AI17" s="30"/>
      <c r="AJ17" s="30"/>
      <c r="AK17" s="30"/>
      <c r="AL17" s="30"/>
      <c r="AN17" s="2"/>
      <c r="AO17" s="30"/>
      <c r="AP17" s="30"/>
      <c r="AQ17" s="30"/>
      <c r="AR17" s="30"/>
      <c r="AS17" s="30"/>
      <c r="AT17" s="1"/>
    </row>
    <row r="18" spans="1:46" ht="21.95" customHeight="1" x14ac:dyDescent="0.35">
      <c r="A18" s="92" t="s">
        <v>37</v>
      </c>
      <c r="B18" s="93" t="s">
        <v>36</v>
      </c>
      <c r="C18" s="87">
        <f>SUM(G19:G21)</f>
        <v>65021942</v>
      </c>
      <c r="D18" s="4"/>
      <c r="E18" s="38"/>
      <c r="F18" s="4"/>
      <c r="G18" s="47"/>
      <c r="H18" s="8"/>
      <c r="I18" s="48"/>
      <c r="J18" s="48"/>
      <c r="K18" s="48"/>
      <c r="L18" s="8"/>
      <c r="M18" s="8"/>
      <c r="N18" s="48"/>
      <c r="O18" s="8"/>
      <c r="P18" s="8"/>
      <c r="Q18" s="52"/>
      <c r="R18" s="8"/>
      <c r="S18" s="8" t="s">
        <v>29</v>
      </c>
      <c r="T18" s="8" t="s">
        <v>29</v>
      </c>
      <c r="U18" s="48"/>
      <c r="V18" s="4"/>
      <c r="W18" s="8"/>
      <c r="X18" s="4"/>
      <c r="AA18" s="28"/>
      <c r="AD18" s="28"/>
      <c r="AE18" s="30"/>
      <c r="AF18" s="30"/>
      <c r="AG18" s="30"/>
      <c r="AH18" s="30"/>
      <c r="AI18" s="30"/>
      <c r="AJ18" s="30"/>
      <c r="AK18" s="30"/>
      <c r="AL18" s="30"/>
      <c r="AN18" s="2"/>
      <c r="AO18" s="30"/>
      <c r="AP18" s="30"/>
      <c r="AQ18" s="30"/>
      <c r="AR18" s="30"/>
      <c r="AS18" s="30"/>
    </row>
    <row r="19" spans="1:46" ht="21.95" customHeight="1" x14ac:dyDescent="0.25">
      <c r="A19" s="27"/>
      <c r="B19" s="27"/>
      <c r="C19" s="47"/>
      <c r="D19" s="4"/>
      <c r="E19" s="38" t="s">
        <v>28</v>
      </c>
      <c r="F19" s="26" t="s">
        <v>106</v>
      </c>
      <c r="G19" s="47">
        <v>24569965</v>
      </c>
      <c r="H19" s="8">
        <v>6</v>
      </c>
      <c r="I19" s="76">
        <f>I$8</f>
        <v>18</v>
      </c>
      <c r="J19" s="76">
        <f t="shared" si="3"/>
        <v>4.5</v>
      </c>
      <c r="K19" s="76">
        <f t="shared" si="3"/>
        <v>0.74690000000000001</v>
      </c>
      <c r="L19" s="75">
        <f t="shared" ref="L19:N21" si="4">L$8</f>
        <v>0.1452</v>
      </c>
      <c r="M19" s="75">
        <f t="shared" si="4"/>
        <v>4.4985999999999997</v>
      </c>
      <c r="N19" s="74">
        <f t="shared" si="4"/>
        <v>2.0427</v>
      </c>
      <c r="O19" s="8">
        <v>0.84399999999999997</v>
      </c>
      <c r="P19" s="18"/>
      <c r="Q19" s="48">
        <f>0.7124+0.0744</f>
        <v>0.78680000000000005</v>
      </c>
      <c r="R19" s="75">
        <f t="shared" ref="R19:T21" si="5">R$8</f>
        <v>4.8484999999999996</v>
      </c>
      <c r="S19" s="75">
        <f t="shared" si="5"/>
        <v>5.6615000000000002</v>
      </c>
      <c r="T19" s="75">
        <f t="shared" si="5"/>
        <v>0.41099999999999998</v>
      </c>
      <c r="U19" s="48">
        <f>H19+J19+L19+M19+N19+O19+P19+Q19+R19+S19+T19+K19</f>
        <v>30.485199999999999</v>
      </c>
      <c r="V19" s="4"/>
      <c r="W19" s="8">
        <f>U19+I19</f>
        <v>48.485199999999999</v>
      </c>
      <c r="X19" s="4"/>
      <c r="Y19" s="84">
        <f>(U19+Q$145)/1000</f>
        <v>3.1985199999999998E-2</v>
      </c>
      <c r="Z19" s="84">
        <f>(W19+Q$145)/1000</f>
        <v>4.99852E-2</v>
      </c>
      <c r="AA19" s="28"/>
      <c r="AD19" s="28"/>
      <c r="AE19" s="30"/>
      <c r="AF19" s="30"/>
      <c r="AG19" s="30"/>
      <c r="AH19" s="30"/>
      <c r="AI19" s="30"/>
      <c r="AJ19" s="30"/>
      <c r="AK19" s="30"/>
      <c r="AL19" s="30"/>
      <c r="AN19" s="30"/>
      <c r="AO19" s="30"/>
      <c r="AP19" s="30"/>
      <c r="AQ19" s="30"/>
      <c r="AR19" s="30"/>
      <c r="AS19" s="30"/>
    </row>
    <row r="20" spans="1:46" ht="21.95" customHeight="1" x14ac:dyDescent="0.25">
      <c r="A20" s="27"/>
      <c r="B20" s="27"/>
      <c r="C20" s="47"/>
      <c r="D20" s="4"/>
      <c r="E20" s="38" t="s">
        <v>38</v>
      </c>
      <c r="F20" s="26" t="s">
        <v>111</v>
      </c>
      <c r="G20" s="47">
        <v>488487</v>
      </c>
      <c r="H20" s="8">
        <v>6</v>
      </c>
      <c r="I20" s="48">
        <v>18</v>
      </c>
      <c r="J20" s="48">
        <v>6.75</v>
      </c>
      <c r="K20" s="50"/>
      <c r="L20" s="75">
        <f t="shared" si="4"/>
        <v>0.1452</v>
      </c>
      <c r="M20" s="75">
        <f t="shared" si="4"/>
        <v>4.4985999999999997</v>
      </c>
      <c r="N20" s="74">
        <f t="shared" si="4"/>
        <v>2.0427</v>
      </c>
      <c r="O20" s="75">
        <f>O$19</f>
        <v>0.84399999999999997</v>
      </c>
      <c r="P20" s="18"/>
      <c r="Q20" s="76">
        <f>Q$19</f>
        <v>0.78680000000000005</v>
      </c>
      <c r="R20" s="75">
        <f t="shared" si="5"/>
        <v>4.8484999999999996</v>
      </c>
      <c r="S20" s="75">
        <f t="shared" si="5"/>
        <v>5.6615000000000002</v>
      </c>
      <c r="T20" s="75">
        <f t="shared" si="5"/>
        <v>0.41099999999999998</v>
      </c>
      <c r="U20" s="48">
        <f>H20+J20+L20+M20+N20+O20+P20+Q20+R20+S20+T20+K20</f>
        <v>31.988299999999999</v>
      </c>
      <c r="V20" s="4"/>
      <c r="W20" s="8">
        <f>U20+I20</f>
        <v>49.988299999999995</v>
      </c>
      <c r="X20" s="4"/>
      <c r="Y20" s="84">
        <f>(U20+Q$145)/1000</f>
        <v>3.3488299999999999E-2</v>
      </c>
      <c r="Z20" s="84">
        <f>(W20+Q$145)/1000</f>
        <v>5.1488299999999994E-2</v>
      </c>
      <c r="AA20" s="28"/>
      <c r="AD20" s="28"/>
      <c r="AE20" s="30"/>
      <c r="AF20" s="30"/>
      <c r="AG20" s="30"/>
      <c r="AH20" s="30"/>
      <c r="AI20" s="30"/>
      <c r="AJ20" s="30"/>
      <c r="AK20" s="30"/>
      <c r="AL20" s="30"/>
      <c r="AN20" s="30"/>
      <c r="AO20" s="30"/>
      <c r="AP20" s="30"/>
      <c r="AQ20" s="30"/>
      <c r="AR20" s="30"/>
      <c r="AS20" s="30"/>
    </row>
    <row r="21" spans="1:46" ht="21.95" customHeight="1" x14ac:dyDescent="0.25">
      <c r="A21" s="27"/>
      <c r="B21" s="27"/>
      <c r="C21" s="47"/>
      <c r="D21" s="4"/>
      <c r="E21" s="38" t="s">
        <v>39</v>
      </c>
      <c r="F21" s="26" t="s">
        <v>112</v>
      </c>
      <c r="G21" s="47">
        <v>39963490</v>
      </c>
      <c r="H21" s="8">
        <v>6</v>
      </c>
      <c r="I21" s="48">
        <v>18</v>
      </c>
      <c r="J21" s="48">
        <v>4.25</v>
      </c>
      <c r="K21" s="50"/>
      <c r="L21" s="75">
        <f t="shared" si="4"/>
        <v>0.1452</v>
      </c>
      <c r="M21" s="75">
        <f t="shared" si="4"/>
        <v>4.4985999999999997</v>
      </c>
      <c r="N21" s="74">
        <f t="shared" si="4"/>
        <v>2.0427</v>
      </c>
      <c r="O21" s="75">
        <f>O$19</f>
        <v>0.84399999999999997</v>
      </c>
      <c r="P21" s="18"/>
      <c r="Q21" s="76">
        <f>Q$19</f>
        <v>0.78680000000000005</v>
      </c>
      <c r="R21" s="75">
        <f t="shared" si="5"/>
        <v>4.8484999999999996</v>
      </c>
      <c r="S21" s="75">
        <f t="shared" si="5"/>
        <v>5.6615000000000002</v>
      </c>
      <c r="T21" s="75">
        <f t="shared" si="5"/>
        <v>0.41099999999999998</v>
      </c>
      <c r="U21" s="48">
        <f>H21+J21+L21+M21+N21+O21+P21+Q21+R21+S21+T21+K21</f>
        <v>29.488299999999999</v>
      </c>
      <c r="V21" s="4"/>
      <c r="W21" s="8">
        <f>U21+I21</f>
        <v>47.488299999999995</v>
      </c>
      <c r="X21" s="4"/>
      <c r="Y21" s="84">
        <f>(U21+Q$145)/1000</f>
        <v>3.09883E-2</v>
      </c>
      <c r="Z21" s="84">
        <f>(W21+Q$145)/1000</f>
        <v>4.8988299999999999E-2</v>
      </c>
      <c r="AA21" s="28"/>
      <c r="AD21" s="28"/>
      <c r="AE21" s="30"/>
      <c r="AF21" s="30"/>
      <c r="AG21" s="30"/>
      <c r="AH21" s="30"/>
      <c r="AI21" s="30"/>
      <c r="AJ21" s="30"/>
      <c r="AK21" s="30"/>
      <c r="AL21" s="30"/>
      <c r="AN21" s="30"/>
      <c r="AO21" s="30"/>
      <c r="AP21" s="30"/>
      <c r="AQ21" s="30"/>
      <c r="AR21" s="30"/>
      <c r="AS21" s="30"/>
    </row>
    <row r="22" spans="1:46" ht="21.95" customHeight="1" x14ac:dyDescent="0.25">
      <c r="A22" s="27" t="s">
        <v>40</v>
      </c>
      <c r="B22" s="27"/>
      <c r="C22" s="95">
        <v>262906615</v>
      </c>
      <c r="D22" s="4"/>
      <c r="E22" s="38"/>
      <c r="F22" s="4"/>
      <c r="G22" s="47"/>
      <c r="H22" s="8"/>
      <c r="I22" s="48"/>
      <c r="J22" s="48"/>
      <c r="K22" s="48"/>
      <c r="L22" s="8"/>
      <c r="M22" s="8"/>
      <c r="N22" s="48"/>
      <c r="O22" s="8"/>
      <c r="P22" s="8"/>
      <c r="Q22" s="48"/>
      <c r="R22" s="8" t="s">
        <v>29</v>
      </c>
      <c r="S22" s="8" t="s">
        <v>29</v>
      </c>
      <c r="T22" s="8" t="s">
        <v>29</v>
      </c>
      <c r="U22" s="48"/>
      <c r="V22" s="4"/>
      <c r="W22" s="8"/>
      <c r="X22" s="4"/>
      <c r="AA22" s="28"/>
      <c r="AD22" s="28"/>
      <c r="AE22" s="30"/>
      <c r="AF22" s="30"/>
      <c r="AG22" s="30"/>
      <c r="AH22" s="30"/>
      <c r="AI22" s="30"/>
      <c r="AJ22" s="30"/>
      <c r="AK22" s="30"/>
      <c r="AL22" s="30"/>
      <c r="AN22" s="30"/>
      <c r="AO22" s="30"/>
      <c r="AP22" s="30"/>
      <c r="AQ22" s="30"/>
      <c r="AR22" s="30"/>
      <c r="AS22" s="30"/>
    </row>
    <row r="23" spans="1:46" ht="21.95" customHeight="1" x14ac:dyDescent="0.25">
      <c r="A23" s="27"/>
      <c r="B23" s="27"/>
      <c r="C23" s="47"/>
      <c r="D23" s="4"/>
      <c r="E23" s="38" t="s">
        <v>40</v>
      </c>
      <c r="F23" s="26" t="s">
        <v>113</v>
      </c>
      <c r="G23" s="87">
        <f>C22</f>
        <v>262906615</v>
      </c>
      <c r="H23" s="8">
        <v>6</v>
      </c>
      <c r="I23" s="48">
        <v>17.8596</v>
      </c>
      <c r="J23" s="49" t="s">
        <v>29</v>
      </c>
      <c r="K23" s="48">
        <v>2.9735999999999998</v>
      </c>
      <c r="L23" s="75">
        <f>L$8</f>
        <v>0.1452</v>
      </c>
      <c r="M23" s="75">
        <f>M$8</f>
        <v>4.4985999999999997</v>
      </c>
      <c r="N23" s="74">
        <f>N$8</f>
        <v>2.0427</v>
      </c>
      <c r="O23" s="8">
        <v>4.6896000000000004</v>
      </c>
      <c r="P23" s="18"/>
      <c r="Q23" s="48">
        <v>1.4862</v>
      </c>
      <c r="R23" s="75">
        <f>R$8</f>
        <v>4.8484999999999996</v>
      </c>
      <c r="S23" s="75">
        <f>S$8</f>
        <v>5.6615000000000002</v>
      </c>
      <c r="T23" s="75">
        <f>T$8</f>
        <v>0.41099999999999998</v>
      </c>
      <c r="U23" s="48">
        <f>H23+J23+L23+M23+N23+O23+P23+Q23+R23+S23+T23+K23</f>
        <v>32.756900000000002</v>
      </c>
      <c r="V23" s="4"/>
      <c r="W23" s="8">
        <f>U23+I23</f>
        <v>50.616500000000002</v>
      </c>
      <c r="X23" s="4"/>
      <c r="Y23" s="83">
        <f>U23/1000</f>
        <v>3.2756899999999999E-2</v>
      </c>
      <c r="Z23" s="83">
        <f>W23/1000</f>
        <v>5.0616500000000002E-2</v>
      </c>
      <c r="AA23" s="28"/>
      <c r="AD23" s="28"/>
      <c r="AE23" s="30"/>
      <c r="AF23" s="30"/>
      <c r="AG23" s="30"/>
      <c r="AH23" s="30"/>
      <c r="AI23" s="30"/>
      <c r="AJ23" s="30"/>
      <c r="AK23" s="30"/>
      <c r="AL23" s="30"/>
      <c r="AN23" s="30"/>
      <c r="AO23" s="30"/>
      <c r="AP23" s="30"/>
      <c r="AQ23" s="30"/>
      <c r="AR23" s="30"/>
      <c r="AS23" s="30"/>
    </row>
    <row r="24" spans="1:46" ht="21.95" customHeight="1" x14ac:dyDescent="0.25">
      <c r="A24" s="4" t="s">
        <v>41</v>
      </c>
      <c r="B24" s="27"/>
      <c r="C24" s="87">
        <f>SUM(G25:G29)</f>
        <v>212731800</v>
      </c>
      <c r="D24" s="4"/>
      <c r="E24" s="38"/>
      <c r="F24" s="4"/>
      <c r="G24" s="47"/>
      <c r="H24" s="8"/>
      <c r="I24" s="48"/>
      <c r="J24" s="48"/>
      <c r="K24" s="48"/>
      <c r="L24" s="8"/>
      <c r="M24" s="8"/>
      <c r="N24" s="48"/>
      <c r="O24" s="8"/>
      <c r="P24" s="8"/>
      <c r="Q24" s="48"/>
      <c r="R24" s="8" t="s">
        <v>42</v>
      </c>
      <c r="S24" s="8" t="s">
        <v>42</v>
      </c>
      <c r="T24" s="8" t="s">
        <v>42</v>
      </c>
      <c r="U24" s="48"/>
      <c r="V24" s="4"/>
      <c r="W24" s="8"/>
      <c r="X24" s="4"/>
      <c r="AA24" s="28"/>
      <c r="AD24" s="28"/>
      <c r="AE24" s="30"/>
      <c r="AF24" s="30"/>
      <c r="AG24" s="30"/>
      <c r="AH24" s="30"/>
      <c r="AI24" s="30"/>
      <c r="AJ24" s="30"/>
      <c r="AK24" s="30"/>
      <c r="AL24" s="30"/>
      <c r="AN24" s="30"/>
      <c r="AO24" s="30"/>
      <c r="AP24" s="30"/>
      <c r="AQ24" s="30"/>
      <c r="AR24" s="30"/>
      <c r="AS24" s="30"/>
    </row>
    <row r="25" spans="1:46" ht="21.95" customHeight="1" x14ac:dyDescent="0.25">
      <c r="A25" s="27"/>
      <c r="B25" s="27"/>
      <c r="C25" s="47"/>
      <c r="D25" s="4"/>
      <c r="E25" s="38" t="s">
        <v>58</v>
      </c>
      <c r="F25" s="26">
        <v>73012</v>
      </c>
      <c r="G25" s="47">
        <v>130704662</v>
      </c>
      <c r="H25" s="8">
        <v>6</v>
      </c>
      <c r="I25" s="48">
        <v>18</v>
      </c>
      <c r="J25" s="48">
        <v>4.84</v>
      </c>
      <c r="K25" s="49"/>
      <c r="L25" s="75">
        <f t="shared" ref="L25:N27" si="6">L$8</f>
        <v>0.1452</v>
      </c>
      <c r="M25" s="75">
        <f t="shared" si="6"/>
        <v>4.4985999999999997</v>
      </c>
      <c r="N25" s="74">
        <f t="shared" si="6"/>
        <v>2.0427</v>
      </c>
      <c r="O25" s="8">
        <v>4.9234999999999998</v>
      </c>
      <c r="P25" s="8">
        <f>2+2+3.9692+1</f>
        <v>8.9692000000000007</v>
      </c>
      <c r="Q25" s="50"/>
      <c r="R25" s="75">
        <f t="shared" ref="R25:T29" si="7">R$8</f>
        <v>4.8484999999999996</v>
      </c>
      <c r="S25" s="75">
        <f t="shared" si="7"/>
        <v>5.6615000000000002</v>
      </c>
      <c r="T25" s="75">
        <f t="shared" si="7"/>
        <v>0.41099999999999998</v>
      </c>
      <c r="U25" s="48">
        <f>H25+J25+L25+M25+N25+O25+P25+Q25+R25+S25+T25+K25</f>
        <v>42.340199999999996</v>
      </c>
      <c r="V25" s="4"/>
      <c r="W25" s="8">
        <f>U25+I25</f>
        <v>60.340199999999996</v>
      </c>
      <c r="X25" s="4"/>
      <c r="Y25" s="83">
        <f>U25/1000</f>
        <v>4.2340199999999995E-2</v>
      </c>
      <c r="Z25" s="83">
        <f>W25/1000</f>
        <v>6.0340199999999997E-2</v>
      </c>
      <c r="AA25" s="28"/>
      <c r="AD25" s="28"/>
      <c r="AE25" s="30"/>
      <c r="AF25" s="30"/>
      <c r="AG25" s="30"/>
      <c r="AH25" s="30"/>
      <c r="AI25" s="30"/>
      <c r="AJ25" s="30"/>
      <c r="AK25" s="30"/>
      <c r="AL25" s="30"/>
      <c r="AN25" s="30"/>
      <c r="AO25" s="30"/>
      <c r="AP25" s="30"/>
      <c r="AQ25" s="30"/>
      <c r="AR25" s="30"/>
      <c r="AS25" s="30"/>
    </row>
    <row r="26" spans="1:46" ht="21.95" customHeight="1" x14ac:dyDescent="0.25">
      <c r="A26" s="27"/>
      <c r="B26" s="27"/>
      <c r="C26" s="47"/>
      <c r="D26" s="4"/>
      <c r="E26" s="38" t="s">
        <v>40</v>
      </c>
      <c r="F26" s="26">
        <v>73180</v>
      </c>
      <c r="G26" s="47">
        <v>41049325</v>
      </c>
      <c r="H26" s="8">
        <v>6</v>
      </c>
      <c r="I26" s="76">
        <f>I$23</f>
        <v>17.8596</v>
      </c>
      <c r="J26" s="88" t="str">
        <f t="shared" ref="J26:K26" si="8">J$23</f>
        <v xml:space="preserve"> </v>
      </c>
      <c r="K26" s="76">
        <f t="shared" si="8"/>
        <v>2.9735999999999998</v>
      </c>
      <c r="L26" s="75">
        <f t="shared" si="6"/>
        <v>0.1452</v>
      </c>
      <c r="M26" s="75">
        <f t="shared" si="6"/>
        <v>4.4985999999999997</v>
      </c>
      <c r="N26" s="74">
        <f t="shared" si="6"/>
        <v>2.0427</v>
      </c>
      <c r="O26" s="78">
        <f>O$25</f>
        <v>4.9234999999999998</v>
      </c>
      <c r="P26" s="78">
        <f>P$25</f>
        <v>8.9692000000000007</v>
      </c>
      <c r="Q26" s="50"/>
      <c r="R26" s="75">
        <f t="shared" si="7"/>
        <v>4.8484999999999996</v>
      </c>
      <c r="S26" s="75">
        <f t="shared" si="7"/>
        <v>5.6615000000000002</v>
      </c>
      <c r="T26" s="75">
        <f t="shared" si="7"/>
        <v>0.41099999999999998</v>
      </c>
      <c r="U26" s="48">
        <f>H26+J26+L26+M26+N26+O26+P26+Q26+R26+S26+T26+K26</f>
        <v>40.473800000000004</v>
      </c>
      <c r="V26" s="4"/>
      <c r="W26" s="8">
        <f>U26+I26</f>
        <v>58.333400000000005</v>
      </c>
      <c r="X26" s="4"/>
      <c r="Y26" s="83">
        <f>U26/1000</f>
        <v>4.0473800000000004E-2</v>
      </c>
      <c r="Z26" s="83">
        <f>W26/1000</f>
        <v>5.8333400000000007E-2</v>
      </c>
      <c r="AA26" s="28"/>
      <c r="AD26" s="28"/>
      <c r="AE26" s="30"/>
      <c r="AF26" s="30"/>
      <c r="AG26" s="30"/>
      <c r="AH26" s="30"/>
      <c r="AI26" s="30"/>
      <c r="AJ26" s="30"/>
      <c r="AK26" s="30"/>
      <c r="AL26" s="30"/>
      <c r="AN26" s="30"/>
      <c r="AO26" s="30"/>
      <c r="AP26" s="30"/>
      <c r="AQ26" s="30"/>
      <c r="AR26" s="30"/>
      <c r="AS26" s="30"/>
    </row>
    <row r="27" spans="1:46" ht="21.95" customHeight="1" x14ac:dyDescent="0.25">
      <c r="A27" s="27"/>
      <c r="B27" s="27"/>
      <c r="C27" s="47"/>
      <c r="D27" s="4"/>
      <c r="E27" s="38" t="s">
        <v>31</v>
      </c>
      <c r="F27" s="26">
        <v>73190</v>
      </c>
      <c r="G27" s="47">
        <v>15433237</v>
      </c>
      <c r="H27" s="8">
        <v>6</v>
      </c>
      <c r="I27" s="76">
        <f>I$11</f>
        <v>18</v>
      </c>
      <c r="J27" s="76">
        <f t="shared" ref="J27:K27" si="9">J$11</f>
        <v>2.08</v>
      </c>
      <c r="K27" s="76">
        <f t="shared" si="9"/>
        <v>1.9964</v>
      </c>
      <c r="L27" s="75">
        <f t="shared" si="6"/>
        <v>0.1452</v>
      </c>
      <c r="M27" s="75">
        <f t="shared" si="6"/>
        <v>4.4985999999999997</v>
      </c>
      <c r="N27" s="74">
        <f t="shared" si="6"/>
        <v>2.0427</v>
      </c>
      <c r="O27" s="78">
        <f t="shared" ref="O27:P29" si="10">O$25</f>
        <v>4.9234999999999998</v>
      </c>
      <c r="P27" s="78">
        <f t="shared" si="10"/>
        <v>8.9692000000000007</v>
      </c>
      <c r="Q27" s="50"/>
      <c r="R27" s="75">
        <f t="shared" si="7"/>
        <v>4.8484999999999996</v>
      </c>
      <c r="S27" s="75">
        <f t="shared" si="7"/>
        <v>5.6615000000000002</v>
      </c>
      <c r="T27" s="75">
        <f t="shared" si="7"/>
        <v>0.41099999999999998</v>
      </c>
      <c r="U27" s="48">
        <f>H27+J27+L27+M27+N27+O27+P27+Q27+R27+S27+T27+K27</f>
        <v>41.576600000000006</v>
      </c>
      <c r="V27" s="4"/>
      <c r="W27" s="8">
        <f>U27+I27</f>
        <v>59.576600000000006</v>
      </c>
      <c r="X27" s="4"/>
      <c r="Y27" s="83">
        <f>U27/1000</f>
        <v>4.1576600000000005E-2</v>
      </c>
      <c r="Z27" s="83">
        <f>W27/1000</f>
        <v>5.9576600000000007E-2</v>
      </c>
      <c r="AA27" s="28"/>
      <c r="AD27" s="28"/>
      <c r="AE27" s="30"/>
      <c r="AF27" s="30"/>
      <c r="AG27" s="30"/>
      <c r="AH27" s="30"/>
      <c r="AI27" s="30"/>
      <c r="AJ27" s="30"/>
      <c r="AK27" s="30"/>
      <c r="AL27" s="30"/>
      <c r="AN27" s="30"/>
      <c r="AO27" s="30"/>
      <c r="AP27" s="30"/>
      <c r="AQ27" s="30"/>
      <c r="AR27" s="30"/>
      <c r="AS27" s="30"/>
    </row>
    <row r="28" spans="1:46" ht="21.95" customHeight="1" x14ac:dyDescent="0.25">
      <c r="A28" s="27"/>
      <c r="B28" s="27"/>
      <c r="C28" s="47"/>
      <c r="D28" s="4"/>
      <c r="E28" s="38" t="s">
        <v>43</v>
      </c>
      <c r="F28" s="26" t="s">
        <v>114</v>
      </c>
      <c r="G28" s="47">
        <v>6428655</v>
      </c>
      <c r="H28" s="8">
        <v>6</v>
      </c>
      <c r="I28" s="48">
        <v>18</v>
      </c>
      <c r="J28" s="48">
        <v>2.2200000000000002</v>
      </c>
      <c r="K28" s="48">
        <v>0.6472</v>
      </c>
      <c r="L28" s="8">
        <v>0.1883</v>
      </c>
      <c r="M28" s="8">
        <f>0.7075+0.7075+1.4155+1.8877</f>
        <v>4.7181999999999995</v>
      </c>
      <c r="N28" s="74">
        <f>N$8</f>
        <v>2.0427</v>
      </c>
      <c r="O28" s="78">
        <f t="shared" si="10"/>
        <v>4.9234999999999998</v>
      </c>
      <c r="P28" s="78">
        <f t="shared" si="10"/>
        <v>8.9692000000000007</v>
      </c>
      <c r="Q28" s="50"/>
      <c r="R28" s="75">
        <f t="shared" si="7"/>
        <v>4.8484999999999996</v>
      </c>
      <c r="S28" s="75">
        <f t="shared" si="7"/>
        <v>5.6615000000000002</v>
      </c>
      <c r="T28" s="75">
        <f t="shared" si="7"/>
        <v>0.41099999999999998</v>
      </c>
      <c r="U28" s="48">
        <f>H28+J28+L28+M28+N28+O28+P28+Q28+R28+S28+T28+K28</f>
        <v>40.630099999999999</v>
      </c>
      <c r="V28" s="4"/>
      <c r="W28" s="8">
        <f>U28+I28</f>
        <v>58.630099999999999</v>
      </c>
      <c r="X28" s="4"/>
      <c r="Y28" s="83">
        <f>U28/1000</f>
        <v>4.0630099999999995E-2</v>
      </c>
      <c r="Z28" s="83">
        <f>W28/1000</f>
        <v>5.8630099999999997E-2</v>
      </c>
      <c r="AA28" s="28"/>
      <c r="AD28" s="28"/>
      <c r="AE28" s="30"/>
      <c r="AF28" s="30"/>
      <c r="AG28" s="30"/>
      <c r="AH28" s="30"/>
      <c r="AI28" s="30"/>
      <c r="AJ28" s="30"/>
      <c r="AK28" s="30"/>
      <c r="AL28" s="30"/>
      <c r="AN28" s="30"/>
      <c r="AO28" s="30"/>
      <c r="AP28" s="30"/>
      <c r="AQ28" s="30"/>
      <c r="AR28" s="30"/>
      <c r="AS28" s="30"/>
    </row>
    <row r="29" spans="1:46" ht="21.95" customHeight="1" x14ac:dyDescent="0.25">
      <c r="A29" s="27"/>
      <c r="B29" s="27"/>
      <c r="C29" s="47"/>
      <c r="D29" s="4"/>
      <c r="E29" s="38" t="s">
        <v>34</v>
      </c>
      <c r="F29" s="26" t="s">
        <v>110</v>
      </c>
      <c r="G29" s="47">
        <v>19115921</v>
      </c>
      <c r="H29" s="8">
        <v>6</v>
      </c>
      <c r="I29" s="76">
        <f>I$15</f>
        <v>18</v>
      </c>
      <c r="J29" s="76">
        <f t="shared" ref="J29:K29" si="11">J$15</f>
        <v>1.1000000000000001</v>
      </c>
      <c r="K29" s="76">
        <f t="shared" si="11"/>
        <v>1.5</v>
      </c>
      <c r="L29" s="75">
        <f>L15</f>
        <v>0.1411</v>
      </c>
      <c r="M29" s="75">
        <f>M15</f>
        <v>4.0998000000000001</v>
      </c>
      <c r="N29" s="74">
        <f>N$8</f>
        <v>2.0427</v>
      </c>
      <c r="O29" s="78">
        <f t="shared" si="10"/>
        <v>4.9234999999999998</v>
      </c>
      <c r="P29" s="78">
        <f t="shared" si="10"/>
        <v>8.9692000000000007</v>
      </c>
      <c r="Q29" s="76">
        <f>Q$15</f>
        <v>0.99650000000000005</v>
      </c>
      <c r="R29" s="75">
        <f t="shared" si="7"/>
        <v>4.8484999999999996</v>
      </c>
      <c r="S29" s="75">
        <f t="shared" si="7"/>
        <v>5.6615000000000002</v>
      </c>
      <c r="T29" s="75">
        <f t="shared" si="7"/>
        <v>0.41099999999999998</v>
      </c>
      <c r="U29" s="48">
        <f>H29+J29+L29+M29+N29+O29+P29+Q29+R29+S29+T29+K29</f>
        <v>40.693799999999996</v>
      </c>
      <c r="V29" s="4"/>
      <c r="W29" s="8">
        <f>U29+I29</f>
        <v>58.693799999999996</v>
      </c>
      <c r="X29" s="4"/>
      <c r="Y29" s="83">
        <f>U29/1000</f>
        <v>4.0693799999999995E-2</v>
      </c>
      <c r="Z29" s="83">
        <f>W29/1000</f>
        <v>5.8693799999999997E-2</v>
      </c>
      <c r="AA29" s="28"/>
      <c r="AD29" s="28"/>
      <c r="AE29" s="30"/>
      <c r="AF29" s="30"/>
      <c r="AG29" s="30"/>
      <c r="AH29" s="30"/>
      <c r="AI29" s="30"/>
      <c r="AJ29" s="30"/>
      <c r="AK29" s="30"/>
      <c r="AL29" s="30"/>
      <c r="AN29" s="30"/>
      <c r="AO29" s="30"/>
      <c r="AP29" s="30"/>
      <c r="AQ29" s="30"/>
      <c r="AR29" s="30"/>
      <c r="AS29" s="30"/>
    </row>
    <row r="30" spans="1:46" ht="21.95" customHeight="1" x14ac:dyDescent="0.35">
      <c r="A30" s="24" t="s">
        <v>44</v>
      </c>
      <c r="B30" s="93" t="s">
        <v>36</v>
      </c>
      <c r="C30" s="95">
        <v>98463619</v>
      </c>
      <c r="D30" s="4"/>
      <c r="E30" s="38"/>
      <c r="F30" s="4"/>
      <c r="G30" s="47"/>
      <c r="H30" s="8"/>
      <c r="I30" s="48"/>
      <c r="J30" s="48"/>
      <c r="K30" s="48"/>
      <c r="L30" s="8"/>
      <c r="M30" s="8"/>
      <c r="N30" s="48"/>
      <c r="O30" s="8"/>
      <c r="P30" s="8"/>
      <c r="Q30" s="48"/>
      <c r="R30" s="8" t="s">
        <v>29</v>
      </c>
      <c r="S30" s="8" t="s">
        <v>29</v>
      </c>
      <c r="T30" s="8" t="s">
        <v>29</v>
      </c>
      <c r="U30" s="48"/>
      <c r="V30" s="4"/>
      <c r="W30" s="8"/>
      <c r="X30" s="4"/>
      <c r="AA30" s="28"/>
      <c r="AD30" s="28"/>
      <c r="AE30" s="30"/>
      <c r="AF30" s="30"/>
      <c r="AG30" s="30"/>
      <c r="AH30" s="30"/>
      <c r="AI30" s="30"/>
      <c r="AJ30" s="30"/>
      <c r="AK30" s="30"/>
      <c r="AL30" s="30"/>
      <c r="AN30" s="30"/>
      <c r="AO30" s="30"/>
      <c r="AP30" s="30"/>
      <c r="AQ30" s="30"/>
      <c r="AR30" s="30"/>
      <c r="AS30" s="30"/>
    </row>
    <row r="31" spans="1:46" ht="21.95" customHeight="1" x14ac:dyDescent="0.25">
      <c r="A31" s="4"/>
      <c r="B31" s="4"/>
      <c r="C31" s="47"/>
      <c r="D31" s="4"/>
      <c r="E31" s="38" t="s">
        <v>44</v>
      </c>
      <c r="F31" s="26" t="s">
        <v>115</v>
      </c>
      <c r="G31" s="87">
        <f>C30</f>
        <v>98463619</v>
      </c>
      <c r="H31" s="8">
        <v>6</v>
      </c>
      <c r="I31" s="48">
        <v>18</v>
      </c>
      <c r="J31" s="48">
        <v>8.66</v>
      </c>
      <c r="K31" s="50"/>
      <c r="L31" s="75">
        <f>L$8</f>
        <v>0.1452</v>
      </c>
      <c r="M31" s="75">
        <f>M$8</f>
        <v>4.4985999999999997</v>
      </c>
      <c r="N31" s="74">
        <f>N$8</f>
        <v>2.0427</v>
      </c>
      <c r="O31" s="8">
        <v>0.89729999999999999</v>
      </c>
      <c r="P31" s="8">
        <v>4.9123999999999999</v>
      </c>
      <c r="Q31" s="50"/>
      <c r="R31" s="75">
        <f>R$8</f>
        <v>4.8484999999999996</v>
      </c>
      <c r="S31" s="75">
        <f>S$8</f>
        <v>5.6615000000000002</v>
      </c>
      <c r="T31" s="75">
        <f>T$8</f>
        <v>0.41099999999999998</v>
      </c>
      <c r="U31" s="48">
        <f>H31+J31+L31+M31+N31+O31+P31+Q31+R31+S31+T31+K31</f>
        <v>38.077200000000005</v>
      </c>
      <c r="V31" s="4"/>
      <c r="W31" s="8">
        <f>U31+I31</f>
        <v>56.077200000000005</v>
      </c>
      <c r="X31" s="4"/>
      <c r="Y31" s="84">
        <f>(U31+Q$147)/1000</f>
        <v>4.9077200000000001E-2</v>
      </c>
      <c r="Z31" s="84">
        <f>(W31+Q$147)/1000</f>
        <v>6.7077200000000003E-2</v>
      </c>
      <c r="AA31" s="85" t="s">
        <v>140</v>
      </c>
      <c r="AB31" s="86"/>
      <c r="AD31" s="28"/>
      <c r="AE31" s="30"/>
      <c r="AF31" s="30"/>
      <c r="AG31" s="30"/>
      <c r="AH31" s="30"/>
      <c r="AI31" s="30"/>
      <c r="AJ31" s="30"/>
      <c r="AK31" s="30"/>
      <c r="AL31" s="30"/>
      <c r="AN31" s="30"/>
      <c r="AO31" s="30"/>
      <c r="AP31" s="30"/>
      <c r="AQ31" s="30"/>
      <c r="AR31" s="30"/>
      <c r="AS31" s="30"/>
    </row>
    <row r="32" spans="1:46" ht="21.95" customHeight="1" x14ac:dyDescent="0.25">
      <c r="A32" s="4" t="s">
        <v>45</v>
      </c>
      <c r="B32" s="4"/>
      <c r="C32" s="87">
        <f>SUM(G33:G35)</f>
        <v>27025250</v>
      </c>
      <c r="D32" s="4"/>
      <c r="E32" s="38"/>
      <c r="F32" s="4"/>
      <c r="G32" s="47"/>
      <c r="H32" s="8"/>
      <c r="I32" s="48"/>
      <c r="J32" s="48"/>
      <c r="K32" s="48"/>
      <c r="L32" s="8"/>
      <c r="M32" s="8"/>
      <c r="N32" s="48"/>
      <c r="O32" s="8"/>
      <c r="P32" s="8"/>
      <c r="Q32" s="48"/>
      <c r="R32" s="8" t="s">
        <v>29</v>
      </c>
      <c r="S32" s="8" t="s">
        <v>29</v>
      </c>
      <c r="T32" s="8" t="s">
        <v>29</v>
      </c>
      <c r="U32" s="48"/>
      <c r="V32" s="4"/>
      <c r="W32" s="8"/>
      <c r="X32" s="4"/>
      <c r="AA32" s="28"/>
      <c r="AD32" s="28"/>
      <c r="AE32" s="30"/>
      <c r="AF32" s="30"/>
      <c r="AG32" s="30"/>
      <c r="AH32" s="30"/>
      <c r="AI32" s="30"/>
      <c r="AJ32" s="30"/>
      <c r="AK32" s="30"/>
      <c r="AL32" s="30"/>
      <c r="AN32" s="30"/>
      <c r="AO32" s="30"/>
      <c r="AP32" s="30"/>
      <c r="AQ32" s="30"/>
      <c r="AR32" s="30"/>
      <c r="AS32" s="30"/>
    </row>
    <row r="33" spans="1:45" ht="21.95" customHeight="1" x14ac:dyDescent="0.25">
      <c r="A33" s="4"/>
      <c r="B33" s="4"/>
      <c r="C33" s="47"/>
      <c r="D33" s="4"/>
      <c r="E33" s="38" t="s">
        <v>28</v>
      </c>
      <c r="F33" s="26" t="s">
        <v>106</v>
      </c>
      <c r="G33" s="47">
        <v>7720356</v>
      </c>
      <c r="H33" s="8">
        <v>6</v>
      </c>
      <c r="I33" s="76">
        <f>I$8</f>
        <v>18</v>
      </c>
      <c r="J33" s="76">
        <f t="shared" ref="J33:K33" si="12">J$8</f>
        <v>4.5</v>
      </c>
      <c r="K33" s="76">
        <f t="shared" si="12"/>
        <v>0.74690000000000001</v>
      </c>
      <c r="L33" s="75">
        <f>L$8</f>
        <v>0.1452</v>
      </c>
      <c r="M33" s="75">
        <f>M$8</f>
        <v>4.4985999999999997</v>
      </c>
      <c r="N33" s="74">
        <f>N$8</f>
        <v>2.0427</v>
      </c>
      <c r="O33" s="8">
        <v>0.82509999999999994</v>
      </c>
      <c r="P33" s="8">
        <v>1.75</v>
      </c>
      <c r="Q33" s="50"/>
      <c r="R33" s="75">
        <f t="shared" ref="R33:T35" si="13">R$8</f>
        <v>4.8484999999999996</v>
      </c>
      <c r="S33" s="75">
        <f t="shared" si="13"/>
        <v>5.6615000000000002</v>
      </c>
      <c r="T33" s="75">
        <f t="shared" si="13"/>
        <v>0.41099999999999998</v>
      </c>
      <c r="U33" s="48">
        <f>H33+J33+L33+M33+N33+O33+P33+Q33+R33+S33+T33+K33</f>
        <v>31.429499999999997</v>
      </c>
      <c r="V33" s="4"/>
      <c r="W33" s="8">
        <f>U33+I33</f>
        <v>49.429499999999997</v>
      </c>
      <c r="X33" s="4"/>
      <c r="Y33" s="83">
        <f>U33/1000</f>
        <v>3.1429499999999999E-2</v>
      </c>
      <c r="Z33" s="83">
        <f>W33/1000</f>
        <v>4.9429499999999994E-2</v>
      </c>
      <c r="AA33" s="28"/>
      <c r="AD33" s="28"/>
      <c r="AE33" s="30"/>
      <c r="AF33" s="30"/>
      <c r="AG33" s="30"/>
      <c r="AH33" s="30"/>
      <c r="AI33" s="30"/>
      <c r="AJ33" s="30"/>
      <c r="AK33" s="30"/>
      <c r="AL33" s="30"/>
      <c r="AN33" s="30"/>
      <c r="AO33" s="30"/>
      <c r="AP33" s="30"/>
      <c r="AQ33" s="30"/>
      <c r="AR33" s="30"/>
      <c r="AS33" s="30"/>
    </row>
    <row r="34" spans="1:45" ht="21.95" customHeight="1" x14ac:dyDescent="0.25">
      <c r="A34" s="4"/>
      <c r="B34" s="4"/>
      <c r="C34" s="47"/>
      <c r="D34" s="4"/>
      <c r="E34" s="38" t="s">
        <v>46</v>
      </c>
      <c r="F34" s="26" t="s">
        <v>116</v>
      </c>
      <c r="G34" s="47">
        <v>9009435</v>
      </c>
      <c r="H34" s="8">
        <v>6</v>
      </c>
      <c r="I34" s="48">
        <v>18</v>
      </c>
      <c r="J34" s="48">
        <v>8.4</v>
      </c>
      <c r="K34" s="50"/>
      <c r="L34" s="8">
        <v>0.26400000000000001</v>
      </c>
      <c r="M34" s="8">
        <v>5.2</v>
      </c>
      <c r="N34" s="74">
        <f>N$8</f>
        <v>2.0427</v>
      </c>
      <c r="O34" s="78">
        <f>O$33</f>
        <v>0.82509999999999994</v>
      </c>
      <c r="P34" s="78">
        <f>P$33</f>
        <v>1.75</v>
      </c>
      <c r="Q34" s="50"/>
      <c r="R34" s="75">
        <f t="shared" si="13"/>
        <v>4.8484999999999996</v>
      </c>
      <c r="S34" s="75">
        <f t="shared" si="13"/>
        <v>5.6615000000000002</v>
      </c>
      <c r="T34" s="75">
        <f t="shared" si="13"/>
        <v>0.41099999999999998</v>
      </c>
      <c r="U34" s="48">
        <f>H34+J34+L34+M34+N34+O34+P34+Q34+R34+S34+T34+K34</f>
        <v>35.402799999999999</v>
      </c>
      <c r="V34" s="4"/>
      <c r="W34" s="8">
        <f>U34+I34</f>
        <v>53.402799999999999</v>
      </c>
      <c r="X34" s="4"/>
      <c r="Y34" s="83">
        <f>U34/1000</f>
        <v>3.5402799999999998E-2</v>
      </c>
      <c r="Z34" s="83">
        <f>W34/1000</f>
        <v>5.34028E-2</v>
      </c>
      <c r="AA34" s="28"/>
      <c r="AD34" s="28"/>
      <c r="AE34" s="30"/>
      <c r="AF34" s="30"/>
      <c r="AG34" s="30"/>
      <c r="AH34" s="30"/>
      <c r="AI34" s="30"/>
      <c r="AJ34" s="30"/>
      <c r="AK34" s="30"/>
      <c r="AL34" s="30"/>
      <c r="AN34" s="30"/>
      <c r="AO34" s="30"/>
      <c r="AP34" s="30"/>
      <c r="AQ34" s="30"/>
      <c r="AR34" s="30"/>
      <c r="AS34" s="30"/>
    </row>
    <row r="35" spans="1:45" ht="21.95" customHeight="1" x14ac:dyDescent="0.25">
      <c r="A35" s="4"/>
      <c r="B35" s="4"/>
      <c r="C35" s="47"/>
      <c r="D35" s="4"/>
      <c r="E35" s="38" t="s">
        <v>47</v>
      </c>
      <c r="F35" s="26" t="s">
        <v>117</v>
      </c>
      <c r="G35" s="47">
        <v>10295459</v>
      </c>
      <c r="H35" s="8">
        <v>6</v>
      </c>
      <c r="I35" s="48">
        <v>17.8795</v>
      </c>
      <c r="J35" s="48">
        <f>3.55+0.4+3.85</f>
        <v>7.8</v>
      </c>
      <c r="K35" s="50"/>
      <c r="L35" s="8">
        <v>0.19600000000000001</v>
      </c>
      <c r="M35" s="8">
        <v>3.5537000000000001</v>
      </c>
      <c r="N35" s="74">
        <f>N$8</f>
        <v>2.0427</v>
      </c>
      <c r="O35" s="78">
        <f>O$33</f>
        <v>0.82509999999999994</v>
      </c>
      <c r="P35" s="78">
        <f>P$33</f>
        <v>1.75</v>
      </c>
      <c r="Q35" s="50"/>
      <c r="R35" s="75">
        <f t="shared" si="13"/>
        <v>4.8484999999999996</v>
      </c>
      <c r="S35" s="75">
        <f t="shared" si="13"/>
        <v>5.6615000000000002</v>
      </c>
      <c r="T35" s="75">
        <f t="shared" si="13"/>
        <v>0.41099999999999998</v>
      </c>
      <c r="U35" s="48">
        <f>H35+J35+L35+M35+N35+O35+P35+Q35+R35+S35+T35+K35</f>
        <v>33.088499999999996</v>
      </c>
      <c r="V35" s="4"/>
      <c r="W35" s="8">
        <f>U35+I35</f>
        <v>50.967999999999996</v>
      </c>
      <c r="X35" s="4"/>
      <c r="Y35" s="83">
        <f>U35/1000</f>
        <v>3.3088499999999993E-2</v>
      </c>
      <c r="Z35" s="83">
        <f>W35/1000</f>
        <v>5.0967999999999999E-2</v>
      </c>
      <c r="AA35" s="28"/>
      <c r="AD35" s="28"/>
      <c r="AE35" s="30"/>
      <c r="AF35" s="30"/>
      <c r="AG35" s="30"/>
      <c r="AH35" s="30"/>
      <c r="AI35" s="30"/>
      <c r="AJ35" s="30"/>
      <c r="AK35" s="30"/>
      <c r="AL35" s="30"/>
      <c r="AN35" s="30"/>
      <c r="AO35" s="30"/>
      <c r="AP35" s="30"/>
      <c r="AQ35" s="30"/>
      <c r="AR35" s="30"/>
      <c r="AS35" s="30"/>
    </row>
    <row r="36" spans="1:45" ht="21.95" customHeight="1" x14ac:dyDescent="0.35">
      <c r="A36" s="24" t="s">
        <v>28</v>
      </c>
      <c r="B36" s="93" t="s">
        <v>36</v>
      </c>
      <c r="C36" s="87">
        <f>SUM(G37:G38)</f>
        <v>171160021</v>
      </c>
      <c r="D36" s="4"/>
      <c r="E36" s="38"/>
      <c r="F36" s="4"/>
      <c r="G36" s="47"/>
      <c r="H36" s="8"/>
      <c r="I36" s="48"/>
      <c r="J36" s="48"/>
      <c r="K36" s="48"/>
      <c r="L36" s="8"/>
      <c r="M36" s="8"/>
      <c r="N36" s="48"/>
      <c r="O36" s="8"/>
      <c r="P36" s="8"/>
      <c r="Q36" s="48"/>
      <c r="R36" s="8" t="s">
        <v>29</v>
      </c>
      <c r="S36" s="8" t="s">
        <v>29</v>
      </c>
      <c r="T36" s="8" t="s">
        <v>29</v>
      </c>
      <c r="U36" s="48"/>
      <c r="V36" s="4"/>
      <c r="W36" s="8"/>
      <c r="X36" s="4"/>
      <c r="AA36" s="28"/>
      <c r="AD36" s="28"/>
      <c r="AE36" s="30"/>
      <c r="AF36" s="30"/>
      <c r="AG36" s="30"/>
      <c r="AH36" s="30"/>
      <c r="AI36" s="30"/>
      <c r="AJ36" s="30"/>
      <c r="AK36" s="30"/>
      <c r="AL36" s="30"/>
      <c r="AN36" s="30"/>
      <c r="AO36" s="30"/>
      <c r="AP36" s="30"/>
      <c r="AQ36" s="30"/>
      <c r="AR36" s="30"/>
      <c r="AS36" s="30"/>
    </row>
    <row r="37" spans="1:45" ht="21.95" customHeight="1" x14ac:dyDescent="0.25">
      <c r="A37" s="4"/>
      <c r="B37" s="4"/>
      <c r="C37" s="47"/>
      <c r="D37" s="4"/>
      <c r="E37" s="38" t="s">
        <v>28</v>
      </c>
      <c r="F37" s="26" t="s">
        <v>106</v>
      </c>
      <c r="G37" s="47">
        <v>170249530</v>
      </c>
      <c r="H37" s="8">
        <v>6</v>
      </c>
      <c r="I37" s="76">
        <f>I$8</f>
        <v>18</v>
      </c>
      <c r="J37" s="76">
        <f t="shared" ref="J37:K37" si="14">J$8</f>
        <v>4.5</v>
      </c>
      <c r="K37" s="76">
        <f t="shared" si="14"/>
        <v>0.74690000000000001</v>
      </c>
      <c r="L37" s="75">
        <f>L$8</f>
        <v>0.1452</v>
      </c>
      <c r="M37" s="75">
        <f>M$8</f>
        <v>4.4985999999999997</v>
      </c>
      <c r="N37" s="74">
        <f>N$8</f>
        <v>2.0427</v>
      </c>
      <c r="O37" s="8">
        <v>0.92210000000000003</v>
      </c>
      <c r="P37" s="18"/>
      <c r="Q37" s="48">
        <v>0.99619999999999997</v>
      </c>
      <c r="R37" s="75">
        <f t="shared" ref="R37:T38" si="15">R$8</f>
        <v>4.8484999999999996</v>
      </c>
      <c r="S37" s="75">
        <f t="shared" si="15"/>
        <v>5.6615000000000002</v>
      </c>
      <c r="T37" s="75">
        <f t="shared" si="15"/>
        <v>0.41099999999999998</v>
      </c>
      <c r="U37" s="48">
        <f>H37+J37+L37+M37+N37+O37+P37+Q37+R37+S37+T37+K37</f>
        <v>30.7727</v>
      </c>
      <c r="V37" s="4"/>
      <c r="W37" s="8">
        <f>U37+I37</f>
        <v>48.7727</v>
      </c>
      <c r="X37" s="4"/>
      <c r="Y37" s="83">
        <f>U37/1000</f>
        <v>3.07727E-2</v>
      </c>
      <c r="Z37" s="83">
        <f>W37/1000</f>
        <v>4.8772700000000002E-2</v>
      </c>
      <c r="AA37" s="28"/>
      <c r="AD37" s="28"/>
      <c r="AE37" s="30"/>
      <c r="AF37" s="30"/>
      <c r="AG37" s="30"/>
      <c r="AH37" s="30"/>
      <c r="AI37" s="30"/>
      <c r="AJ37" s="30"/>
      <c r="AK37" s="30"/>
      <c r="AL37" s="30"/>
      <c r="AN37" s="30"/>
      <c r="AO37" s="30"/>
      <c r="AP37" s="30"/>
      <c r="AQ37" s="30"/>
      <c r="AR37" s="30"/>
      <c r="AS37" s="30"/>
    </row>
    <row r="38" spans="1:45" ht="21.95" customHeight="1" x14ac:dyDescent="0.25">
      <c r="A38" s="4"/>
      <c r="B38" s="4"/>
      <c r="C38" s="47"/>
      <c r="D38" s="4"/>
      <c r="E38" s="38" t="s">
        <v>48</v>
      </c>
      <c r="F38" s="26" t="s">
        <v>118</v>
      </c>
      <c r="G38" s="47">
        <v>910491</v>
      </c>
      <c r="H38" s="8">
        <v>6</v>
      </c>
      <c r="I38" s="48">
        <v>18</v>
      </c>
      <c r="J38" s="48">
        <v>8.49</v>
      </c>
      <c r="K38" s="48">
        <v>1.2370000000000001</v>
      </c>
      <c r="L38" s="8">
        <v>0.2384</v>
      </c>
      <c r="M38" s="8">
        <v>5.1260000000000003</v>
      </c>
      <c r="N38" s="74">
        <f>N$8</f>
        <v>2.0427</v>
      </c>
      <c r="O38" s="78">
        <f>O$37</f>
        <v>0.92210000000000003</v>
      </c>
      <c r="P38" s="18"/>
      <c r="Q38" s="76">
        <f>Q$37</f>
        <v>0.99619999999999997</v>
      </c>
      <c r="R38" s="75">
        <f t="shared" si="15"/>
        <v>4.8484999999999996</v>
      </c>
      <c r="S38" s="75">
        <f t="shared" si="15"/>
        <v>5.6615000000000002</v>
      </c>
      <c r="T38" s="75">
        <f t="shared" si="15"/>
        <v>0.41099999999999998</v>
      </c>
      <c r="U38" s="48">
        <f>H38+J38+L38+M38+N38+O38+P38+Q38+R38+S38+T38+K38</f>
        <v>35.973400000000005</v>
      </c>
      <c r="V38" s="4"/>
      <c r="W38" s="8">
        <f>U38+I38</f>
        <v>53.973400000000005</v>
      </c>
      <c r="X38" s="4"/>
      <c r="Y38" s="83">
        <f>U38/1000</f>
        <v>3.5973400000000003E-2</v>
      </c>
      <c r="Z38" s="83">
        <f>W38/1000</f>
        <v>5.3973400000000005E-2</v>
      </c>
      <c r="AA38" s="28"/>
      <c r="AD38" s="28"/>
      <c r="AE38" s="30"/>
      <c r="AF38" s="30"/>
      <c r="AG38" s="30"/>
      <c r="AH38" s="30"/>
      <c r="AI38" s="30"/>
      <c r="AJ38" s="30"/>
      <c r="AK38" s="30"/>
      <c r="AL38" s="30"/>
      <c r="AN38" s="30"/>
      <c r="AO38" s="30"/>
      <c r="AP38" s="30"/>
      <c r="AQ38" s="30"/>
      <c r="AR38" s="30"/>
      <c r="AS38" s="30"/>
    </row>
    <row r="39" spans="1:45" ht="21.95" customHeight="1" x14ac:dyDescent="0.25">
      <c r="A39" s="4" t="s">
        <v>31</v>
      </c>
      <c r="B39" s="4"/>
      <c r="C39" s="95">
        <v>123094694</v>
      </c>
      <c r="D39" s="4"/>
      <c r="E39" s="38"/>
      <c r="F39" s="4"/>
      <c r="G39" s="47"/>
      <c r="H39" s="4"/>
      <c r="I39" s="38"/>
      <c r="J39" s="38"/>
      <c r="K39" s="48"/>
      <c r="L39" s="4"/>
      <c r="M39" s="4"/>
      <c r="N39" s="38"/>
      <c r="O39" s="4"/>
      <c r="P39" s="4"/>
      <c r="Q39" s="48"/>
      <c r="R39" s="8" t="s">
        <v>29</v>
      </c>
      <c r="S39" s="8" t="s">
        <v>29</v>
      </c>
      <c r="T39" s="8" t="s">
        <v>29</v>
      </c>
      <c r="U39" s="48"/>
      <c r="V39" s="4"/>
      <c r="W39" s="4"/>
      <c r="X39" s="4"/>
      <c r="AA39" s="28"/>
      <c r="AD39" s="28"/>
      <c r="AN39" s="30"/>
      <c r="AP39" s="30"/>
      <c r="AQ39" s="30"/>
      <c r="AR39" s="30"/>
    </row>
    <row r="40" spans="1:45" ht="21.95" customHeight="1" x14ac:dyDescent="0.25">
      <c r="A40" s="4"/>
      <c r="B40" s="4"/>
      <c r="C40" s="47"/>
      <c r="D40" s="4"/>
      <c r="E40" s="38" t="s">
        <v>31</v>
      </c>
      <c r="F40" s="26" t="s">
        <v>108</v>
      </c>
      <c r="G40" s="87">
        <f>C39</f>
        <v>123094694</v>
      </c>
      <c r="H40" s="8">
        <v>6</v>
      </c>
      <c r="I40" s="76">
        <f>I$11</f>
        <v>18</v>
      </c>
      <c r="J40" s="76">
        <f>J$11</f>
        <v>2.08</v>
      </c>
      <c r="K40" s="76">
        <f>K$11</f>
        <v>1.9964</v>
      </c>
      <c r="L40" s="75">
        <f>L$8</f>
        <v>0.1452</v>
      </c>
      <c r="M40" s="75">
        <f>M$8</f>
        <v>4.4985999999999997</v>
      </c>
      <c r="N40" s="74">
        <f>N$8</f>
        <v>2.0427</v>
      </c>
      <c r="O40" s="8">
        <v>0.83899999999999997</v>
      </c>
      <c r="P40" s="8">
        <v>1.9587000000000001</v>
      </c>
      <c r="Q40" s="76">
        <f>Q$14</f>
        <v>0.84730000000000005</v>
      </c>
      <c r="R40" s="75">
        <f>R$8</f>
        <v>4.8484999999999996</v>
      </c>
      <c r="S40" s="75">
        <f>S$8</f>
        <v>5.6615000000000002</v>
      </c>
      <c r="T40" s="75">
        <f>T$8</f>
        <v>0.41099999999999998</v>
      </c>
      <c r="U40" s="48">
        <f>H40+J40+L40+M40+N40+O40+P40+Q40+R40+S40+T40+K40</f>
        <v>31.328900000000001</v>
      </c>
      <c r="V40" s="4"/>
      <c r="W40" s="8">
        <f>U40+I40</f>
        <v>49.328900000000004</v>
      </c>
      <c r="X40" s="4"/>
      <c r="Y40" s="83">
        <f>U40/1000</f>
        <v>3.13289E-2</v>
      </c>
      <c r="Z40" s="83">
        <f>W40/1000</f>
        <v>4.9328900000000002E-2</v>
      </c>
      <c r="AA40" s="28"/>
      <c r="AD40" s="28"/>
      <c r="AE40" s="30"/>
      <c r="AF40" s="30"/>
      <c r="AG40" s="30"/>
      <c r="AH40" s="30"/>
      <c r="AI40" s="30"/>
      <c r="AJ40" s="30"/>
      <c r="AK40" s="30"/>
      <c r="AL40" s="30"/>
      <c r="AN40" s="30"/>
      <c r="AO40" s="30"/>
      <c r="AP40" s="30"/>
      <c r="AQ40" s="30"/>
      <c r="AR40" s="30"/>
      <c r="AS40" s="30"/>
    </row>
    <row r="41" spans="1:45" ht="21.95" customHeight="1" x14ac:dyDescent="0.25">
      <c r="A41" s="4"/>
      <c r="B41" s="4"/>
      <c r="C41" s="16"/>
      <c r="D41" s="4"/>
      <c r="E41" s="4"/>
      <c r="F41" s="5"/>
      <c r="G41" s="16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4"/>
      <c r="W41" s="8"/>
      <c r="X41" s="4"/>
      <c r="AA41" s="28"/>
      <c r="AD41" s="28"/>
      <c r="AE41" s="30"/>
      <c r="AF41" s="30"/>
      <c r="AG41" s="30"/>
      <c r="AH41" s="30"/>
      <c r="AI41" s="30"/>
      <c r="AJ41" s="30"/>
      <c r="AK41" s="30"/>
      <c r="AL41" s="30"/>
      <c r="AN41" s="30"/>
      <c r="AO41" s="30"/>
      <c r="AP41" s="30"/>
      <c r="AQ41" s="30"/>
      <c r="AR41" s="30"/>
      <c r="AS41" s="30"/>
    </row>
    <row r="42" spans="1:45" ht="18" customHeight="1" x14ac:dyDescent="0.25">
      <c r="A42" s="4"/>
      <c r="B42" s="4"/>
      <c r="C42" s="16"/>
      <c r="D42" s="4"/>
      <c r="E42" s="4" t="s">
        <v>49</v>
      </c>
      <c r="F42" s="4"/>
      <c r="G42" s="16"/>
      <c r="H42" s="4"/>
      <c r="I42" s="4"/>
      <c r="J42" s="4"/>
      <c r="K42" s="8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45" ht="18" customHeight="1" x14ac:dyDescent="0.25">
      <c r="A43" s="4"/>
      <c r="B43" s="4"/>
      <c r="C43" s="16"/>
      <c r="D43" s="4"/>
      <c r="E43" s="4" t="s">
        <v>29</v>
      </c>
      <c r="F43" s="4"/>
      <c r="G43" s="16"/>
      <c r="H43" s="4"/>
      <c r="I43" s="4"/>
      <c r="J43" s="4"/>
      <c r="K43" s="8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45" ht="18" customHeight="1" x14ac:dyDescent="0.25">
      <c r="A44" s="4"/>
      <c r="B44" s="4"/>
      <c r="C44" s="16"/>
      <c r="D44" s="4"/>
      <c r="E44" s="3"/>
      <c r="F44" s="6"/>
      <c r="G44" s="110" t="str">
        <f>G2</f>
        <v xml:space="preserve"> 2023 CERTIFIED TAX RATES IN SAGINAW COUNTY</v>
      </c>
      <c r="H44" s="110"/>
      <c r="I44" s="110"/>
      <c r="J44" s="110"/>
      <c r="K44" s="110"/>
      <c r="L44" s="110"/>
      <c r="M44" s="110"/>
      <c r="N44" s="110"/>
      <c r="O44" s="6"/>
      <c r="P44" s="6"/>
      <c r="Q44" s="6"/>
      <c r="R44" s="108" t="s">
        <v>0</v>
      </c>
      <c r="S44" s="108"/>
      <c r="T44" s="108"/>
      <c r="U44" s="108"/>
      <c r="V44" s="6"/>
      <c r="W44" s="6"/>
      <c r="X44" s="4"/>
    </row>
    <row r="45" spans="1:45" ht="18" customHeight="1" x14ac:dyDescent="0.25">
      <c r="A45" s="9"/>
      <c r="B45" s="4"/>
      <c r="C45" s="16"/>
      <c r="D45" s="4"/>
      <c r="E45" s="4"/>
      <c r="F45" s="4"/>
      <c r="G45" s="110" t="s">
        <v>78</v>
      </c>
      <c r="H45" s="110"/>
      <c r="I45" s="110"/>
      <c r="J45" s="110"/>
      <c r="K45" s="110"/>
      <c r="L45" s="110"/>
      <c r="M45" s="110"/>
      <c r="N45" s="110"/>
      <c r="O45" s="4"/>
      <c r="P45" s="4"/>
      <c r="Q45" s="4"/>
      <c r="R45" s="108" t="s">
        <v>1</v>
      </c>
      <c r="S45" s="108"/>
      <c r="T45" s="108"/>
      <c r="U45" s="108"/>
      <c r="V45" s="4"/>
      <c r="W45" s="4"/>
      <c r="X45" s="4"/>
    </row>
    <row r="46" spans="1:45" ht="18" customHeight="1" x14ac:dyDescent="0.25">
      <c r="A46" s="4"/>
      <c r="B46" s="4"/>
      <c r="C46" s="16"/>
      <c r="D46" s="4"/>
      <c r="E46" s="4"/>
      <c r="F46" s="4"/>
      <c r="G46" s="16"/>
      <c r="H46" s="4"/>
      <c r="I46" s="4"/>
      <c r="J46" s="4"/>
      <c r="K46" s="8"/>
      <c r="L46" s="4"/>
      <c r="M46" s="4"/>
      <c r="N46" s="4"/>
      <c r="O46" s="4"/>
      <c r="P46" s="4"/>
      <c r="Q46" s="4"/>
      <c r="R46" s="4"/>
      <c r="S46" s="4"/>
      <c r="T46" s="4"/>
      <c r="U46" s="25"/>
      <c r="V46" s="4"/>
      <c r="W46" s="4"/>
      <c r="X46" s="4"/>
    </row>
    <row r="47" spans="1:45" ht="18" customHeight="1" x14ac:dyDescent="0.25">
      <c r="A47" s="10"/>
      <c r="B47" s="11"/>
      <c r="C47" s="46" t="s">
        <v>2</v>
      </c>
      <c r="D47" s="11"/>
      <c r="E47" s="39"/>
      <c r="F47" s="11"/>
      <c r="G47" s="46" t="s">
        <v>3</v>
      </c>
      <c r="H47" s="12" t="s">
        <v>4</v>
      </c>
      <c r="I47" s="109" t="s">
        <v>5</v>
      </c>
      <c r="J47" s="109"/>
      <c r="K47" s="109"/>
      <c r="L47" s="106" t="s">
        <v>6</v>
      </c>
      <c r="M47" s="106"/>
      <c r="N47" s="46" t="s">
        <v>7</v>
      </c>
      <c r="O47" s="106" t="s">
        <v>77</v>
      </c>
      <c r="P47" s="106"/>
      <c r="Q47" s="46"/>
      <c r="R47" s="106" t="s">
        <v>8</v>
      </c>
      <c r="S47" s="106"/>
      <c r="T47" s="106"/>
      <c r="V47" s="11"/>
      <c r="W47" s="12" t="s">
        <v>9</v>
      </c>
      <c r="X47" s="4"/>
    </row>
    <row r="48" spans="1:45" ht="18" customHeight="1" x14ac:dyDescent="0.25">
      <c r="A48" s="5" t="s">
        <v>10</v>
      </c>
      <c r="B48" s="4"/>
      <c r="C48" s="40" t="s">
        <v>11</v>
      </c>
      <c r="D48" s="4"/>
      <c r="E48" s="40" t="s">
        <v>3</v>
      </c>
      <c r="F48" s="5" t="s">
        <v>12</v>
      </c>
      <c r="G48" s="40" t="s">
        <v>11</v>
      </c>
      <c r="H48" s="5" t="s">
        <v>13</v>
      </c>
      <c r="I48" s="40" t="s">
        <v>9</v>
      </c>
      <c r="J48" s="38"/>
      <c r="K48" s="40" t="s">
        <v>14</v>
      </c>
      <c r="L48" s="107" t="s">
        <v>15</v>
      </c>
      <c r="M48" s="107"/>
      <c r="N48" s="40" t="s">
        <v>16</v>
      </c>
      <c r="O48" s="107" t="s">
        <v>2</v>
      </c>
      <c r="P48" s="107"/>
      <c r="Q48" s="40" t="s">
        <v>17</v>
      </c>
      <c r="R48" s="107" t="s">
        <v>18</v>
      </c>
      <c r="S48" s="107"/>
      <c r="T48" s="107"/>
      <c r="U48" s="38" t="s">
        <v>80</v>
      </c>
      <c r="V48" s="4"/>
      <c r="W48" s="5" t="s">
        <v>80</v>
      </c>
      <c r="X48" s="4"/>
    </row>
    <row r="49" spans="1:27" ht="18" customHeight="1" x14ac:dyDescent="0.25">
      <c r="A49" s="13" t="s">
        <v>2</v>
      </c>
      <c r="B49" s="14"/>
      <c r="C49" s="41" t="s">
        <v>19</v>
      </c>
      <c r="D49" s="14"/>
      <c r="E49" s="41" t="s">
        <v>20</v>
      </c>
      <c r="F49" s="13" t="s">
        <v>21</v>
      </c>
      <c r="G49" s="41" t="s">
        <v>19</v>
      </c>
      <c r="H49" s="13" t="s">
        <v>22</v>
      </c>
      <c r="I49" s="41" t="s">
        <v>82</v>
      </c>
      <c r="J49" s="41" t="s">
        <v>23</v>
      </c>
      <c r="K49" s="41" t="s">
        <v>24</v>
      </c>
      <c r="L49" s="13" t="s">
        <v>138</v>
      </c>
      <c r="M49" s="13" t="s">
        <v>16</v>
      </c>
      <c r="N49" s="41" t="s">
        <v>26</v>
      </c>
      <c r="O49" s="13" t="s">
        <v>25</v>
      </c>
      <c r="P49" s="13" t="s">
        <v>79</v>
      </c>
      <c r="Q49" s="41" t="s">
        <v>16</v>
      </c>
      <c r="R49" s="13" t="s">
        <v>25</v>
      </c>
      <c r="S49" s="13" t="s">
        <v>16</v>
      </c>
      <c r="T49" s="15" t="s">
        <v>23</v>
      </c>
      <c r="U49" s="55" t="s">
        <v>81</v>
      </c>
      <c r="V49" s="14"/>
      <c r="W49" s="13" t="s">
        <v>81</v>
      </c>
      <c r="X49" s="4"/>
    </row>
    <row r="50" spans="1:27" ht="21" customHeight="1" x14ac:dyDescent="0.25">
      <c r="A50" s="4" t="s">
        <v>50</v>
      </c>
      <c r="B50" s="4"/>
      <c r="C50" s="87">
        <f>SUM(G51:G53)</f>
        <v>86260530</v>
      </c>
      <c r="D50" s="4"/>
      <c r="E50" s="38"/>
      <c r="F50" s="4"/>
      <c r="G50" s="47"/>
      <c r="H50" s="17"/>
      <c r="I50" s="38"/>
      <c r="J50" s="38"/>
      <c r="K50" s="48"/>
      <c r="L50" s="4"/>
      <c r="M50" s="4"/>
      <c r="N50" s="38"/>
      <c r="O50" s="4"/>
      <c r="P50" s="4"/>
      <c r="Q50" s="38"/>
      <c r="R50" s="4"/>
      <c r="S50" s="4"/>
      <c r="T50" s="4"/>
      <c r="U50" s="38"/>
      <c r="V50" s="4"/>
      <c r="W50" s="4"/>
      <c r="X50" s="4"/>
    </row>
    <row r="51" spans="1:27" ht="21" customHeight="1" x14ac:dyDescent="0.25">
      <c r="A51" s="4"/>
      <c r="B51" s="4"/>
      <c r="C51" s="47"/>
      <c r="D51" s="4"/>
      <c r="E51" s="38" t="s">
        <v>51</v>
      </c>
      <c r="F51" s="26" t="s">
        <v>119</v>
      </c>
      <c r="G51" s="47">
        <v>49916016</v>
      </c>
      <c r="H51" s="8">
        <v>6</v>
      </c>
      <c r="I51" s="48">
        <v>18</v>
      </c>
      <c r="J51" s="48">
        <v>3.9</v>
      </c>
      <c r="K51" s="48">
        <v>1</v>
      </c>
      <c r="L51" s="75">
        <f t="shared" ref="L51:N53" si="16">L$8</f>
        <v>0.1452</v>
      </c>
      <c r="M51" s="75">
        <f t="shared" si="16"/>
        <v>4.4985999999999997</v>
      </c>
      <c r="N51" s="74">
        <f t="shared" si="16"/>
        <v>2.0427</v>
      </c>
      <c r="O51" s="8">
        <v>0.88990000000000002</v>
      </c>
      <c r="P51" s="18"/>
      <c r="Q51" s="50" t="s">
        <v>29</v>
      </c>
      <c r="R51" s="75">
        <f t="shared" ref="R51:T53" si="17">R$8</f>
        <v>4.8484999999999996</v>
      </c>
      <c r="S51" s="75">
        <f t="shared" si="17"/>
        <v>5.6615000000000002</v>
      </c>
      <c r="T51" s="75">
        <f t="shared" si="17"/>
        <v>0.41099999999999998</v>
      </c>
      <c r="U51" s="48">
        <f>H51+J51+L51+M51+N51+O51+P51+Q51+R51+S51+T51+K51</f>
        <v>29.397400000000001</v>
      </c>
      <c r="V51" s="4"/>
      <c r="W51" s="8">
        <f>U51+I51</f>
        <v>47.397400000000005</v>
      </c>
      <c r="X51" s="4"/>
      <c r="Y51" s="83">
        <f>U51/1000</f>
        <v>2.9397400000000001E-2</v>
      </c>
      <c r="Z51" s="83">
        <f>W51/1000</f>
        <v>4.7397400000000006E-2</v>
      </c>
    </row>
    <row r="52" spans="1:27" ht="21" customHeight="1" x14ac:dyDescent="0.25">
      <c r="A52" s="4"/>
      <c r="B52" s="4"/>
      <c r="C52" s="47"/>
      <c r="D52" s="4"/>
      <c r="E52" s="38" t="s">
        <v>38</v>
      </c>
      <c r="F52" s="26" t="s">
        <v>111</v>
      </c>
      <c r="G52" s="47">
        <v>11466402</v>
      </c>
      <c r="H52" s="8">
        <v>6</v>
      </c>
      <c r="I52" s="74">
        <f>I$20</f>
        <v>18</v>
      </c>
      <c r="J52" s="74">
        <f>J$20</f>
        <v>6.75</v>
      </c>
      <c r="K52" s="50"/>
      <c r="L52" s="75">
        <f t="shared" si="16"/>
        <v>0.1452</v>
      </c>
      <c r="M52" s="75">
        <f t="shared" si="16"/>
        <v>4.4985999999999997</v>
      </c>
      <c r="N52" s="74">
        <f t="shared" si="16"/>
        <v>2.0427</v>
      </c>
      <c r="O52" s="78">
        <f>O$51</f>
        <v>0.88990000000000002</v>
      </c>
      <c r="P52" s="18"/>
      <c r="Q52" s="50"/>
      <c r="R52" s="75">
        <f t="shared" si="17"/>
        <v>4.8484999999999996</v>
      </c>
      <c r="S52" s="75">
        <f t="shared" si="17"/>
        <v>5.6615000000000002</v>
      </c>
      <c r="T52" s="75">
        <f t="shared" si="17"/>
        <v>0.41099999999999998</v>
      </c>
      <c r="U52" s="48">
        <f>H52+J52+L52+M52+N52+O52+P52+Q52+R52+S52+T52+K52</f>
        <v>31.247400000000003</v>
      </c>
      <c r="V52" s="4"/>
      <c r="W52" s="8">
        <f>U52+I52</f>
        <v>49.247399999999999</v>
      </c>
      <c r="X52" s="4"/>
      <c r="Y52" s="83">
        <f>U52/1000</f>
        <v>3.1247400000000002E-2</v>
      </c>
      <c r="Z52" s="83">
        <f>W52/1000</f>
        <v>4.9247399999999997E-2</v>
      </c>
    </row>
    <row r="53" spans="1:27" ht="21" customHeight="1" x14ac:dyDescent="0.25">
      <c r="A53" s="4"/>
      <c r="B53" s="4"/>
      <c r="C53" s="47"/>
      <c r="D53" s="4"/>
      <c r="E53" s="38" t="s">
        <v>39</v>
      </c>
      <c r="F53" s="26" t="s">
        <v>112</v>
      </c>
      <c r="G53" s="47">
        <v>24878112</v>
      </c>
      <c r="H53" s="8">
        <v>6</v>
      </c>
      <c r="I53" s="74">
        <f>I$21</f>
        <v>18</v>
      </c>
      <c r="J53" s="74">
        <f>J$21</f>
        <v>4.25</v>
      </c>
      <c r="K53" s="50"/>
      <c r="L53" s="75">
        <f t="shared" si="16"/>
        <v>0.1452</v>
      </c>
      <c r="M53" s="75">
        <f t="shared" si="16"/>
        <v>4.4985999999999997</v>
      </c>
      <c r="N53" s="74">
        <f t="shared" si="16"/>
        <v>2.0427</v>
      </c>
      <c r="O53" s="78">
        <f>O$51</f>
        <v>0.88990000000000002</v>
      </c>
      <c r="P53" s="18"/>
      <c r="Q53" s="50"/>
      <c r="R53" s="75">
        <f t="shared" si="17"/>
        <v>4.8484999999999996</v>
      </c>
      <c r="S53" s="75">
        <f t="shared" si="17"/>
        <v>5.6615000000000002</v>
      </c>
      <c r="T53" s="75">
        <f t="shared" si="17"/>
        <v>0.41099999999999998</v>
      </c>
      <c r="U53" s="48">
        <f>H53+J53+L53+M53+N53+O53+P53+Q53+R53+S53+T53+K53</f>
        <v>28.747400000000003</v>
      </c>
      <c r="V53" s="4"/>
      <c r="W53" s="8">
        <f>U53+I53</f>
        <v>46.747399999999999</v>
      </c>
      <c r="X53" s="4"/>
      <c r="Y53" s="83">
        <f>U53/1000</f>
        <v>2.8747400000000003E-2</v>
      </c>
      <c r="Z53" s="83">
        <f>W53/1000</f>
        <v>4.6747400000000001E-2</v>
      </c>
    </row>
    <row r="54" spans="1:27" ht="21" customHeight="1" x14ac:dyDescent="0.25">
      <c r="A54" s="24" t="s">
        <v>52</v>
      </c>
      <c r="B54" s="5"/>
      <c r="C54" s="95">
        <v>72020234</v>
      </c>
      <c r="D54" s="4"/>
      <c r="E54" s="38" t="s">
        <v>29</v>
      </c>
      <c r="F54" s="4" t="s">
        <v>29</v>
      </c>
      <c r="G54" s="47"/>
      <c r="H54" s="8" t="s">
        <v>29</v>
      </c>
      <c r="I54" s="48" t="s">
        <v>29</v>
      </c>
      <c r="J54" s="48"/>
      <c r="K54" s="48"/>
      <c r="L54" s="8" t="s">
        <v>29</v>
      </c>
      <c r="M54" s="8" t="s">
        <v>29</v>
      </c>
      <c r="N54" s="48" t="s">
        <v>29</v>
      </c>
      <c r="O54" s="8" t="s">
        <v>29</v>
      </c>
      <c r="P54" s="8"/>
      <c r="Q54" s="48"/>
      <c r="R54" s="8" t="s">
        <v>29</v>
      </c>
      <c r="S54" s="8" t="s">
        <v>29</v>
      </c>
      <c r="T54" s="8" t="s">
        <v>29</v>
      </c>
      <c r="U54" s="48"/>
      <c r="V54" s="4"/>
      <c r="W54" s="8" t="s">
        <v>29</v>
      </c>
      <c r="X54" s="4"/>
    </row>
    <row r="55" spans="1:27" ht="21" customHeight="1" x14ac:dyDescent="0.25">
      <c r="A55" s="4"/>
      <c r="B55" s="4"/>
      <c r="C55" s="47"/>
      <c r="D55" s="4"/>
      <c r="E55" s="38" t="s">
        <v>53</v>
      </c>
      <c r="F55" s="26" t="s">
        <v>120</v>
      </c>
      <c r="G55" s="87">
        <f>C54</f>
        <v>72020234</v>
      </c>
      <c r="H55" s="8">
        <v>6</v>
      </c>
      <c r="I55" s="48">
        <v>18</v>
      </c>
      <c r="J55" s="48">
        <f>4.38+2.62</f>
        <v>7</v>
      </c>
      <c r="K55" s="50"/>
      <c r="L55" s="75">
        <f>L$8</f>
        <v>0.1452</v>
      </c>
      <c r="M55" s="75">
        <f>M$8</f>
        <v>4.4985999999999997</v>
      </c>
      <c r="N55" s="74">
        <f>N$8</f>
        <v>2.0427</v>
      </c>
      <c r="O55" s="8">
        <v>0.9002</v>
      </c>
      <c r="P55" s="8">
        <v>1.75</v>
      </c>
      <c r="Q55" s="50"/>
      <c r="R55" s="75">
        <f>R$8</f>
        <v>4.8484999999999996</v>
      </c>
      <c r="S55" s="75">
        <f>S$8</f>
        <v>5.6615000000000002</v>
      </c>
      <c r="T55" s="75">
        <f>T$8</f>
        <v>0.41099999999999998</v>
      </c>
      <c r="U55" s="48">
        <f>H55+J55+L55+M55+N55+O55+P55+Q55+R55+S55+T55+K55</f>
        <v>33.2577</v>
      </c>
      <c r="V55" s="4"/>
      <c r="W55" s="8">
        <f>U55+I55</f>
        <v>51.2577</v>
      </c>
      <c r="X55" s="4"/>
      <c r="Y55" s="83">
        <f>U55/1000</f>
        <v>3.3257700000000001E-2</v>
      </c>
      <c r="Z55" s="83">
        <f>W55/1000</f>
        <v>5.1257700000000003E-2</v>
      </c>
    </row>
    <row r="56" spans="1:27" ht="21" customHeight="1" x14ac:dyDescent="0.35">
      <c r="A56" s="24" t="s">
        <v>98</v>
      </c>
      <c r="B56" s="93" t="s">
        <v>36</v>
      </c>
      <c r="C56" s="87">
        <f>SUM(G57:G58)</f>
        <v>85774795</v>
      </c>
      <c r="D56" s="4"/>
      <c r="E56" s="38"/>
      <c r="F56" s="4"/>
      <c r="G56" s="47"/>
      <c r="H56" s="8" t="s">
        <v>29</v>
      </c>
      <c r="I56" s="48" t="s">
        <v>29</v>
      </c>
      <c r="J56" s="48" t="s">
        <v>29</v>
      </c>
      <c r="K56" s="48"/>
      <c r="L56" s="8" t="s">
        <v>29</v>
      </c>
      <c r="M56" s="8" t="s">
        <v>29</v>
      </c>
      <c r="N56" s="48" t="s">
        <v>29</v>
      </c>
      <c r="O56" s="8" t="s">
        <v>29</v>
      </c>
      <c r="P56" s="8"/>
      <c r="Q56" s="48"/>
      <c r="R56" s="8" t="s">
        <v>29</v>
      </c>
      <c r="S56" s="8" t="s">
        <v>29</v>
      </c>
      <c r="T56" s="8" t="s">
        <v>29</v>
      </c>
      <c r="U56" s="48"/>
      <c r="V56" s="4"/>
      <c r="W56" s="8" t="s">
        <v>29</v>
      </c>
      <c r="X56" s="4"/>
    </row>
    <row r="57" spans="1:27" ht="21" customHeight="1" x14ac:dyDescent="0.25">
      <c r="A57" s="4"/>
      <c r="B57" s="4"/>
      <c r="C57" s="47"/>
      <c r="D57" s="4"/>
      <c r="E57" s="38" t="s">
        <v>38</v>
      </c>
      <c r="F57" s="26" t="s">
        <v>111</v>
      </c>
      <c r="G57" s="47">
        <v>80776416</v>
      </c>
      <c r="H57" s="8">
        <v>6</v>
      </c>
      <c r="I57" s="74">
        <f>I$20</f>
        <v>18</v>
      </c>
      <c r="J57" s="74">
        <f>J$20</f>
        <v>6.75</v>
      </c>
      <c r="K57" s="50"/>
      <c r="L57" s="75">
        <f>L$8</f>
        <v>0.1452</v>
      </c>
      <c r="M57" s="75">
        <f>M$8</f>
        <v>4.4985999999999997</v>
      </c>
      <c r="N57" s="74">
        <f>N$8</f>
        <v>2.0427</v>
      </c>
      <c r="O57" s="8">
        <v>0.92030000000000001</v>
      </c>
      <c r="P57" s="21"/>
      <c r="Q57" s="48">
        <v>0.79220000000000002</v>
      </c>
      <c r="R57" s="75">
        <f t="shared" ref="R57:T58" si="18">R$8</f>
        <v>4.8484999999999996</v>
      </c>
      <c r="S57" s="75">
        <f>S$8</f>
        <v>5.6615000000000002</v>
      </c>
      <c r="T57" s="75">
        <f t="shared" si="18"/>
        <v>0.41099999999999998</v>
      </c>
      <c r="U57" s="48">
        <f>H57+J57+L57+M57+N57+O57+P57+Q57+R57+S57+T57+K57</f>
        <v>32.07</v>
      </c>
      <c r="V57" s="4"/>
      <c r="W57" s="8">
        <f>U57+I57</f>
        <v>50.07</v>
      </c>
      <c r="X57" s="4"/>
      <c r="Y57" s="84">
        <f>(U57+Q$151)/1000</f>
        <v>3.5819999999999998E-2</v>
      </c>
      <c r="Z57" s="84">
        <f>(W57+Q$151)/1000</f>
        <v>5.382E-2</v>
      </c>
      <c r="AA57" t="s">
        <v>139</v>
      </c>
    </row>
    <row r="58" spans="1:27" ht="21" customHeight="1" x14ac:dyDescent="0.25">
      <c r="A58" s="4"/>
      <c r="B58" s="4"/>
      <c r="C58" s="47"/>
      <c r="D58" s="4"/>
      <c r="E58" s="38" t="s">
        <v>54</v>
      </c>
      <c r="F58" s="26" t="s">
        <v>121</v>
      </c>
      <c r="G58" s="47">
        <v>4998379</v>
      </c>
      <c r="H58" s="8">
        <v>6</v>
      </c>
      <c r="I58" s="48">
        <v>18</v>
      </c>
      <c r="J58" s="48">
        <v>3.85</v>
      </c>
      <c r="K58" s="50"/>
      <c r="L58" s="75">
        <f>L$34</f>
        <v>0.26400000000000001</v>
      </c>
      <c r="M58" s="75">
        <f>M$34</f>
        <v>5.2</v>
      </c>
      <c r="N58" s="74">
        <f>N$8</f>
        <v>2.0427</v>
      </c>
      <c r="O58" s="78">
        <f>O$57</f>
        <v>0.92030000000000001</v>
      </c>
      <c r="P58" s="21"/>
      <c r="Q58" s="74">
        <f>Q57</f>
        <v>0.79220000000000002</v>
      </c>
      <c r="R58" s="75">
        <f t="shared" si="18"/>
        <v>4.8484999999999996</v>
      </c>
      <c r="S58" s="75">
        <f t="shared" si="18"/>
        <v>5.6615000000000002</v>
      </c>
      <c r="T58" s="75">
        <f t="shared" si="18"/>
        <v>0.41099999999999998</v>
      </c>
      <c r="U58" s="48">
        <f>H58+J58+L58+M58+N58+O58+P58+Q58+R58+S58+T58+K58</f>
        <v>29.990200000000005</v>
      </c>
      <c r="V58" s="4"/>
      <c r="W58" s="8">
        <f>U58+I58</f>
        <v>47.990200000000002</v>
      </c>
      <c r="X58" s="4"/>
      <c r="Y58" s="84">
        <f>(U58+Q$151)/1000</f>
        <v>3.3740200000000005E-2</v>
      </c>
      <c r="Z58" s="84">
        <f>(W58+Q$151)/1000</f>
        <v>5.17402E-2</v>
      </c>
      <c r="AA58" t="s">
        <v>139</v>
      </c>
    </row>
    <row r="59" spans="1:27" ht="21" customHeight="1" x14ac:dyDescent="0.35">
      <c r="A59" s="24" t="s">
        <v>55</v>
      </c>
      <c r="B59" s="93" t="s">
        <v>36</v>
      </c>
      <c r="C59" s="87">
        <f>SUM(G60:G62)</f>
        <v>228118359</v>
      </c>
      <c r="D59" s="4"/>
      <c r="E59" s="38"/>
      <c r="F59" s="4"/>
      <c r="G59" s="47"/>
      <c r="H59" s="8" t="s">
        <v>29</v>
      </c>
      <c r="I59" s="48" t="s">
        <v>29</v>
      </c>
      <c r="J59" s="48" t="s">
        <v>29</v>
      </c>
      <c r="K59" s="48"/>
      <c r="L59" s="8" t="s">
        <v>29</v>
      </c>
      <c r="M59" s="8" t="s">
        <v>56</v>
      </c>
      <c r="N59" s="48" t="s">
        <v>29</v>
      </c>
      <c r="O59" s="8" t="s">
        <v>29</v>
      </c>
      <c r="P59" s="8"/>
      <c r="Q59" s="48"/>
      <c r="R59" s="8" t="s">
        <v>29</v>
      </c>
      <c r="S59" s="8" t="s">
        <v>29</v>
      </c>
      <c r="T59" s="8" t="s">
        <v>29</v>
      </c>
      <c r="U59" s="48"/>
      <c r="V59" s="4"/>
      <c r="W59" s="8" t="s">
        <v>29</v>
      </c>
      <c r="X59" s="4"/>
    </row>
    <row r="60" spans="1:27" ht="21" customHeight="1" x14ac:dyDescent="0.25">
      <c r="A60" s="4"/>
      <c r="B60" s="4"/>
      <c r="C60" s="47"/>
      <c r="D60" s="4"/>
      <c r="E60" s="38" t="s">
        <v>57</v>
      </c>
      <c r="F60" s="26" t="s">
        <v>122</v>
      </c>
      <c r="G60" s="47">
        <v>22261714</v>
      </c>
      <c r="H60" s="8">
        <v>6</v>
      </c>
      <c r="I60" s="48">
        <v>18</v>
      </c>
      <c r="J60" s="50"/>
      <c r="K60" s="48">
        <v>2.9819</v>
      </c>
      <c r="L60" s="75">
        <f t="shared" ref="L60:N61" si="19">L$8</f>
        <v>0.1452</v>
      </c>
      <c r="M60" s="75">
        <f t="shared" si="19"/>
        <v>4.4985999999999997</v>
      </c>
      <c r="N60" s="74">
        <f t="shared" si="19"/>
        <v>2.0427</v>
      </c>
      <c r="O60" s="8">
        <v>0.97619999999999996</v>
      </c>
      <c r="P60" s="18"/>
      <c r="Q60" s="50"/>
      <c r="R60" s="75">
        <f t="shared" ref="R60:T62" si="20">R$8</f>
        <v>4.8484999999999996</v>
      </c>
      <c r="S60" s="75">
        <f t="shared" si="20"/>
        <v>5.6615000000000002</v>
      </c>
      <c r="T60" s="75">
        <f t="shared" si="20"/>
        <v>0.41099999999999998</v>
      </c>
      <c r="U60" s="48">
        <f>H60+J60+L60+M60+N60+O60+P60+Q60+R60+S60+T60+K60</f>
        <v>27.5656</v>
      </c>
      <c r="V60" s="4"/>
      <c r="W60" s="8">
        <f>U60+I60</f>
        <v>45.565600000000003</v>
      </c>
      <c r="X60" s="5"/>
      <c r="Y60" s="83">
        <f>U60/1000</f>
        <v>2.7565599999999999E-2</v>
      </c>
      <c r="Z60" s="83">
        <f>W60/1000</f>
        <v>4.5565600000000005E-2</v>
      </c>
    </row>
    <row r="61" spans="1:27" ht="21" customHeight="1" x14ac:dyDescent="0.25">
      <c r="A61" s="4" t="s">
        <v>29</v>
      </c>
      <c r="B61" s="4"/>
      <c r="C61" s="47"/>
      <c r="D61" s="4"/>
      <c r="E61" s="38" t="s">
        <v>58</v>
      </c>
      <c r="F61" s="26" t="s">
        <v>123</v>
      </c>
      <c r="G61" s="47">
        <v>201527441</v>
      </c>
      <c r="H61" s="8">
        <v>6</v>
      </c>
      <c r="I61" s="48">
        <v>18</v>
      </c>
      <c r="J61" s="48">
        <v>9.1</v>
      </c>
      <c r="K61" s="50"/>
      <c r="L61" s="75">
        <f t="shared" si="19"/>
        <v>0.1452</v>
      </c>
      <c r="M61" s="75">
        <f t="shared" si="19"/>
        <v>4.4985999999999997</v>
      </c>
      <c r="N61" s="74">
        <f t="shared" si="19"/>
        <v>2.0427</v>
      </c>
      <c r="O61" s="78">
        <f>O60</f>
        <v>0.97619999999999996</v>
      </c>
      <c r="P61" s="18"/>
      <c r="Q61" s="48">
        <f>2.6964+1.2983</f>
        <v>3.9946999999999999</v>
      </c>
      <c r="R61" s="75">
        <f t="shared" si="20"/>
        <v>4.8484999999999996</v>
      </c>
      <c r="S61" s="75">
        <f t="shared" si="20"/>
        <v>5.6615000000000002</v>
      </c>
      <c r="T61" s="75">
        <f t="shared" si="20"/>
        <v>0.41099999999999998</v>
      </c>
      <c r="U61" s="48">
        <f>H61+J61+L61+M61+N61+O61+P61+Q61+R61+S61+T61+K61</f>
        <v>37.678399999999996</v>
      </c>
      <c r="V61" s="4" t="s">
        <v>83</v>
      </c>
      <c r="W61" s="8">
        <f>U61+I61</f>
        <v>55.678399999999996</v>
      </c>
      <c r="X61" s="5" t="s">
        <v>83</v>
      </c>
      <c r="Y61" s="83">
        <f>U61/1000</f>
        <v>3.7678399999999994E-2</v>
      </c>
      <c r="Z61" s="83">
        <f>W61/1000</f>
        <v>5.5678399999999996E-2</v>
      </c>
    </row>
    <row r="62" spans="1:27" ht="21" customHeight="1" x14ac:dyDescent="0.25">
      <c r="A62" s="4"/>
      <c r="B62" s="4"/>
      <c r="C62" s="47"/>
      <c r="D62" s="4"/>
      <c r="E62" s="38" t="s">
        <v>43</v>
      </c>
      <c r="F62" s="26" t="s">
        <v>114</v>
      </c>
      <c r="G62" s="47">
        <v>4329204</v>
      </c>
      <c r="H62" s="8">
        <v>6</v>
      </c>
      <c r="I62" s="76">
        <f>I$28</f>
        <v>18</v>
      </c>
      <c r="J62" s="76">
        <f>J$28</f>
        <v>2.2200000000000002</v>
      </c>
      <c r="K62" s="76">
        <f>K$28</f>
        <v>0.6472</v>
      </c>
      <c r="L62" s="78">
        <f>L$28</f>
        <v>0.1883</v>
      </c>
      <c r="M62" s="78">
        <f>M$28</f>
        <v>4.7181999999999995</v>
      </c>
      <c r="N62" s="74">
        <f>N$8</f>
        <v>2.0427</v>
      </c>
      <c r="O62" s="78">
        <f>O60</f>
        <v>0.97619999999999996</v>
      </c>
      <c r="P62" s="18"/>
      <c r="Q62" s="50"/>
      <c r="R62" s="75">
        <f t="shared" si="20"/>
        <v>4.8484999999999996</v>
      </c>
      <c r="S62" s="75">
        <f t="shared" si="20"/>
        <v>5.6615000000000002</v>
      </c>
      <c r="T62" s="75">
        <f t="shared" si="20"/>
        <v>0.41099999999999998</v>
      </c>
      <c r="U62" s="48">
        <f>H62+J62+L62+M62+N62+O62+P62+Q62+R62+S62+T62+K62</f>
        <v>27.7136</v>
      </c>
      <c r="V62" s="4" t="s">
        <v>83</v>
      </c>
      <c r="W62" s="8">
        <f>U62+I62</f>
        <v>45.7136</v>
      </c>
      <c r="X62" s="5" t="s">
        <v>83</v>
      </c>
      <c r="Y62" s="83">
        <f>U62/1000</f>
        <v>2.7713599999999998E-2</v>
      </c>
      <c r="Z62" s="83">
        <f>W62/1000</f>
        <v>4.57136E-2</v>
      </c>
    </row>
    <row r="63" spans="1:27" ht="21" customHeight="1" x14ac:dyDescent="0.35">
      <c r="A63" s="24" t="s">
        <v>99</v>
      </c>
      <c r="B63" s="93" t="s">
        <v>36</v>
      </c>
      <c r="C63" s="95">
        <v>36732126</v>
      </c>
      <c r="D63" s="4"/>
      <c r="E63" s="38" t="s">
        <v>29</v>
      </c>
      <c r="F63" s="4" t="s">
        <v>29</v>
      </c>
      <c r="G63" s="47"/>
      <c r="H63" s="8" t="s">
        <v>29</v>
      </c>
      <c r="I63" s="48" t="s">
        <v>29</v>
      </c>
      <c r="J63" s="48" t="s">
        <v>29</v>
      </c>
      <c r="K63" s="48"/>
      <c r="L63" s="8" t="s">
        <v>29</v>
      </c>
      <c r="M63" s="8" t="s">
        <v>29</v>
      </c>
      <c r="N63" s="48" t="s">
        <v>29</v>
      </c>
      <c r="O63" s="8" t="s">
        <v>29</v>
      </c>
      <c r="P63" s="8"/>
      <c r="Q63" s="48"/>
      <c r="R63" s="8" t="s">
        <v>29</v>
      </c>
      <c r="S63" s="8" t="s">
        <v>29</v>
      </c>
      <c r="T63" s="8" t="s">
        <v>29</v>
      </c>
      <c r="U63" s="48"/>
      <c r="V63" s="4"/>
      <c r="W63" s="8" t="s">
        <v>29</v>
      </c>
      <c r="X63" s="4" t="s">
        <v>29</v>
      </c>
    </row>
    <row r="64" spans="1:27" ht="21" customHeight="1" x14ac:dyDescent="0.25">
      <c r="A64" s="4"/>
      <c r="B64" s="4"/>
      <c r="C64" s="47"/>
      <c r="D64" s="4"/>
      <c r="E64" s="38" t="s">
        <v>38</v>
      </c>
      <c r="F64" s="26" t="s">
        <v>111</v>
      </c>
      <c r="G64" s="87">
        <f>C63</f>
        <v>36732126</v>
      </c>
      <c r="H64" s="8">
        <v>6</v>
      </c>
      <c r="I64" s="74">
        <f>I$20</f>
        <v>18</v>
      </c>
      <c r="J64" s="74">
        <f>J$20</f>
        <v>6.75</v>
      </c>
      <c r="K64" s="50"/>
      <c r="L64" s="75">
        <f>L$8</f>
        <v>0.1452</v>
      </c>
      <c r="M64" s="75">
        <f>M$8</f>
        <v>4.4985999999999997</v>
      </c>
      <c r="N64" s="74">
        <f>N$8</f>
        <v>2.0427</v>
      </c>
      <c r="O64" s="8">
        <v>0.91010000000000002</v>
      </c>
      <c r="P64" s="8">
        <v>2</v>
      </c>
      <c r="Q64" s="74">
        <f>Q57</f>
        <v>0.79220000000000002</v>
      </c>
      <c r="R64" s="75">
        <f>R$8</f>
        <v>4.8484999999999996</v>
      </c>
      <c r="S64" s="75">
        <f>S$8</f>
        <v>5.6615000000000002</v>
      </c>
      <c r="T64" s="75">
        <f>T$8</f>
        <v>0.41099999999999998</v>
      </c>
      <c r="U64" s="48">
        <f>H64+J64+L64+M64+N64+O64+P64+Q64+R64+S64+T64+K64</f>
        <v>34.059799999999996</v>
      </c>
      <c r="V64" s="4"/>
      <c r="W64" s="8">
        <f>U64+I64</f>
        <v>52.059799999999996</v>
      </c>
      <c r="X64" s="4" t="s">
        <v>29</v>
      </c>
      <c r="Y64" s="84">
        <f>(U64+Q$155)/1000</f>
        <v>3.7809799999999998E-2</v>
      </c>
      <c r="Z64" s="84">
        <f>(W64+Q$155)/1000</f>
        <v>5.5809799999999993E-2</v>
      </c>
      <c r="AA64" t="s">
        <v>139</v>
      </c>
    </row>
    <row r="65" spans="1:26" ht="21" customHeight="1" x14ac:dyDescent="0.25">
      <c r="A65" s="4" t="s">
        <v>59</v>
      </c>
      <c r="B65" s="4"/>
      <c r="C65" s="87">
        <f>SUM(G66:G68)</f>
        <v>99970023</v>
      </c>
      <c r="D65" s="4"/>
      <c r="E65" s="38"/>
      <c r="F65" s="4"/>
      <c r="G65" s="47"/>
      <c r="H65" s="8" t="s">
        <v>29</v>
      </c>
      <c r="I65" s="48" t="s">
        <v>29</v>
      </c>
      <c r="J65" s="48" t="s">
        <v>29</v>
      </c>
      <c r="K65" s="48"/>
      <c r="L65" s="8" t="s">
        <v>29</v>
      </c>
      <c r="M65" s="8" t="s">
        <v>29</v>
      </c>
      <c r="N65" s="48" t="s">
        <v>29</v>
      </c>
      <c r="O65" s="8" t="s">
        <v>29</v>
      </c>
      <c r="P65" s="8"/>
      <c r="Q65" s="48"/>
      <c r="R65" s="8" t="s">
        <v>29</v>
      </c>
      <c r="S65" s="8" t="s">
        <v>29</v>
      </c>
      <c r="T65" s="8" t="s">
        <v>29</v>
      </c>
      <c r="U65" s="48"/>
      <c r="V65" s="4"/>
      <c r="W65" s="8" t="s">
        <v>29</v>
      </c>
      <c r="X65" s="4"/>
    </row>
    <row r="66" spans="1:26" ht="21" customHeight="1" x14ac:dyDescent="0.25">
      <c r="A66" s="4"/>
      <c r="B66" s="4"/>
      <c r="C66" s="47"/>
      <c r="D66" s="4"/>
      <c r="E66" s="38" t="s">
        <v>28</v>
      </c>
      <c r="F66" s="26" t="s">
        <v>106</v>
      </c>
      <c r="G66" s="47">
        <v>12962960</v>
      </c>
      <c r="H66" s="8">
        <v>6</v>
      </c>
      <c r="I66" s="76">
        <f>I$8</f>
        <v>18</v>
      </c>
      <c r="J66" s="76">
        <f t="shared" ref="J66:K66" si="21">J$8</f>
        <v>4.5</v>
      </c>
      <c r="K66" s="76">
        <f t="shared" si="21"/>
        <v>0.74690000000000001</v>
      </c>
      <c r="L66" s="75">
        <f>L$8</f>
        <v>0.1452</v>
      </c>
      <c r="M66" s="75">
        <f>M$8</f>
        <v>4.4985999999999997</v>
      </c>
      <c r="N66" s="74">
        <f>N$8</f>
        <v>2.0427</v>
      </c>
      <c r="O66" s="8">
        <v>0.85599999999999998</v>
      </c>
      <c r="P66" s="22"/>
      <c r="Q66" s="50"/>
      <c r="R66" s="75">
        <f t="shared" ref="R66:T68" si="22">R$8</f>
        <v>4.8484999999999996</v>
      </c>
      <c r="S66" s="75">
        <f t="shared" si="22"/>
        <v>5.6615000000000002</v>
      </c>
      <c r="T66" s="75">
        <f t="shared" si="22"/>
        <v>0.41099999999999998</v>
      </c>
      <c r="U66" s="48">
        <f>H66+J66+L66+M66+N66+O66+P66+Q66+R66+S66+T66+K66</f>
        <v>29.7104</v>
      </c>
      <c r="V66" s="4"/>
      <c r="W66" s="8">
        <f>U66+I66</f>
        <v>47.7104</v>
      </c>
      <c r="X66" s="4"/>
      <c r="Y66" s="83">
        <f>U66/1000</f>
        <v>2.9710400000000001E-2</v>
      </c>
      <c r="Z66" s="83">
        <f>W66/1000</f>
        <v>4.77104E-2</v>
      </c>
    </row>
    <row r="67" spans="1:26" ht="21" customHeight="1" x14ac:dyDescent="0.25">
      <c r="A67" s="4"/>
      <c r="B67" s="4"/>
      <c r="C67" s="47"/>
      <c r="D67" s="4"/>
      <c r="E67" s="38" t="s">
        <v>60</v>
      </c>
      <c r="F67" s="26" t="s">
        <v>124</v>
      </c>
      <c r="G67" s="47">
        <v>3513141</v>
      </c>
      <c r="H67" s="8">
        <v>6</v>
      </c>
      <c r="I67" s="48">
        <v>17.3904</v>
      </c>
      <c r="J67" s="48">
        <v>7</v>
      </c>
      <c r="K67" s="48">
        <v>0.96830000000000005</v>
      </c>
      <c r="L67" s="78">
        <f>L$12</f>
        <v>0.40360000000000001</v>
      </c>
      <c r="M67" s="78">
        <f>M$12</f>
        <v>3.2913999999999994</v>
      </c>
      <c r="N67" s="74">
        <f>N$8</f>
        <v>2.0427</v>
      </c>
      <c r="O67" s="78">
        <f>O$66</f>
        <v>0.85599999999999998</v>
      </c>
      <c r="P67" s="22"/>
      <c r="Q67" s="50"/>
      <c r="R67" s="75">
        <f t="shared" si="22"/>
        <v>4.8484999999999996</v>
      </c>
      <c r="S67" s="75">
        <f t="shared" si="22"/>
        <v>5.6615000000000002</v>
      </c>
      <c r="T67" s="75">
        <f t="shared" si="22"/>
        <v>0.41099999999999998</v>
      </c>
      <c r="U67" s="48">
        <f>H67+J67+L67+M67+N67+O67+P67+Q67+R67+S67+T67+K67</f>
        <v>31.483000000000001</v>
      </c>
      <c r="V67" s="4"/>
      <c r="W67" s="8">
        <f>U67+I67</f>
        <v>48.873400000000004</v>
      </c>
      <c r="X67" s="4"/>
      <c r="Y67" s="83">
        <f>U67/1000</f>
        <v>3.1482999999999997E-2</v>
      </c>
      <c r="Z67" s="83">
        <f>W67/1000</f>
        <v>4.8873400000000004E-2</v>
      </c>
    </row>
    <row r="68" spans="1:26" ht="21" customHeight="1" x14ac:dyDescent="0.25">
      <c r="A68" s="4"/>
      <c r="B68" s="4"/>
      <c r="C68" s="47"/>
      <c r="D68" s="4"/>
      <c r="E68" s="38" t="s">
        <v>48</v>
      </c>
      <c r="F68" s="26" t="s">
        <v>118</v>
      </c>
      <c r="G68" s="47">
        <v>83493922</v>
      </c>
      <c r="H68" s="8">
        <v>6</v>
      </c>
      <c r="I68" s="76">
        <f>I$38</f>
        <v>18</v>
      </c>
      <c r="J68" s="76">
        <f t="shared" ref="J68:K68" si="23">J$38</f>
        <v>8.49</v>
      </c>
      <c r="K68" s="76">
        <f t="shared" si="23"/>
        <v>1.2370000000000001</v>
      </c>
      <c r="L68" s="78">
        <f>L$38</f>
        <v>0.2384</v>
      </c>
      <c r="M68" s="78">
        <f>M$38</f>
        <v>5.1260000000000003</v>
      </c>
      <c r="N68" s="74">
        <f>N$8</f>
        <v>2.0427</v>
      </c>
      <c r="O68" s="78">
        <f>O$66</f>
        <v>0.85599999999999998</v>
      </c>
      <c r="P68" s="22"/>
      <c r="Q68" s="50"/>
      <c r="R68" s="75">
        <f t="shared" si="22"/>
        <v>4.8484999999999996</v>
      </c>
      <c r="S68" s="75">
        <f t="shared" si="22"/>
        <v>5.6615000000000002</v>
      </c>
      <c r="T68" s="75">
        <f t="shared" si="22"/>
        <v>0.41099999999999998</v>
      </c>
      <c r="U68" s="48">
        <f>H68+J68+L68+M68+N68+O68+P68+Q68+R68+S68+T68+K68</f>
        <v>34.911100000000012</v>
      </c>
      <c r="V68" s="4"/>
      <c r="W68" s="8">
        <f>U68+I68</f>
        <v>52.911100000000012</v>
      </c>
      <c r="X68" s="4"/>
      <c r="Y68" s="83">
        <f>U68/1000</f>
        <v>3.4911100000000014E-2</v>
      </c>
      <c r="Z68" s="83">
        <f>W68/1000</f>
        <v>5.291110000000001E-2</v>
      </c>
    </row>
    <row r="69" spans="1:26" ht="21" customHeight="1" x14ac:dyDescent="0.25">
      <c r="A69" s="4" t="s">
        <v>61</v>
      </c>
      <c r="B69" s="4"/>
      <c r="C69" s="87">
        <f>SUM(G70:G73)</f>
        <v>22981206</v>
      </c>
      <c r="D69" s="4"/>
      <c r="E69" s="38"/>
      <c r="F69" s="4"/>
      <c r="G69" s="47"/>
      <c r="H69" s="8" t="s">
        <v>29</v>
      </c>
      <c r="I69" s="48" t="s">
        <v>29</v>
      </c>
      <c r="J69" s="48" t="s">
        <v>29</v>
      </c>
      <c r="K69" s="48"/>
      <c r="L69" s="8" t="s">
        <v>29</v>
      </c>
      <c r="M69" s="8" t="s">
        <v>29</v>
      </c>
      <c r="N69" s="48" t="s">
        <v>29</v>
      </c>
      <c r="O69" s="8" t="s">
        <v>29</v>
      </c>
      <c r="P69" s="8"/>
      <c r="Q69" s="48"/>
      <c r="R69" s="8" t="s">
        <v>29</v>
      </c>
      <c r="S69" s="8" t="s">
        <v>29</v>
      </c>
      <c r="T69" s="8" t="s">
        <v>29</v>
      </c>
      <c r="U69" s="48"/>
      <c r="V69" s="4"/>
      <c r="W69" s="8" t="s">
        <v>29</v>
      </c>
      <c r="X69" s="4"/>
    </row>
    <row r="70" spans="1:26" ht="21" customHeight="1" x14ac:dyDescent="0.25">
      <c r="A70" s="4"/>
      <c r="B70" s="4"/>
      <c r="C70" s="47"/>
      <c r="D70" s="4"/>
      <c r="E70" s="38" t="s">
        <v>38</v>
      </c>
      <c r="F70" s="26" t="s">
        <v>111</v>
      </c>
      <c r="G70" s="47">
        <v>18781055</v>
      </c>
      <c r="H70" s="8">
        <v>6</v>
      </c>
      <c r="I70" s="76">
        <f>I$20</f>
        <v>18</v>
      </c>
      <c r="J70" s="76">
        <f>J$20</f>
        <v>6.75</v>
      </c>
      <c r="K70" s="50"/>
      <c r="L70" s="75">
        <f t="shared" ref="L70:N71" si="24">L$8</f>
        <v>0.1452</v>
      </c>
      <c r="M70" s="75">
        <f t="shared" si="24"/>
        <v>4.4985999999999997</v>
      </c>
      <c r="N70" s="74">
        <f t="shared" si="24"/>
        <v>2.0427</v>
      </c>
      <c r="O70" s="8">
        <v>0.89229999999999998</v>
      </c>
      <c r="P70" s="8">
        <f>2.8993+1.8809</f>
        <v>4.7802000000000007</v>
      </c>
      <c r="Q70" s="50"/>
      <c r="R70" s="75">
        <f t="shared" ref="R70:T73" si="25">R$8</f>
        <v>4.8484999999999996</v>
      </c>
      <c r="S70" s="75">
        <f t="shared" si="25"/>
        <v>5.6615000000000002</v>
      </c>
      <c r="T70" s="75">
        <f t="shared" si="25"/>
        <v>0.41099999999999998</v>
      </c>
      <c r="U70" s="48">
        <f>H70+J70+L70+M70+N70+O70+P70+Q70+R70+S70+T70+K70</f>
        <v>36.03</v>
      </c>
      <c r="V70" s="4"/>
      <c r="W70" s="8">
        <f>U70+I70</f>
        <v>54.03</v>
      </c>
      <c r="X70" s="4"/>
      <c r="Y70" s="83">
        <f>U70/1000</f>
        <v>3.603E-2</v>
      </c>
      <c r="Z70" s="83">
        <f>W70/1000</f>
        <v>5.4030000000000002E-2</v>
      </c>
    </row>
    <row r="71" spans="1:26" ht="21" customHeight="1" x14ac:dyDescent="0.25">
      <c r="A71" s="4" t="s">
        <v>29</v>
      </c>
      <c r="B71" s="4"/>
      <c r="C71" s="47"/>
      <c r="D71" s="4"/>
      <c r="E71" s="38" t="s">
        <v>39</v>
      </c>
      <c r="F71" s="26" t="s">
        <v>112</v>
      </c>
      <c r="G71" s="47">
        <v>701628</v>
      </c>
      <c r="H71" s="8">
        <v>6</v>
      </c>
      <c r="I71" s="76">
        <f>I$21</f>
        <v>18</v>
      </c>
      <c r="J71" s="76">
        <f>J$21</f>
        <v>4.25</v>
      </c>
      <c r="K71" s="77"/>
      <c r="L71" s="75">
        <f t="shared" si="24"/>
        <v>0.1452</v>
      </c>
      <c r="M71" s="75">
        <f t="shared" si="24"/>
        <v>4.4985999999999997</v>
      </c>
      <c r="N71" s="74">
        <f t="shared" si="24"/>
        <v>2.0427</v>
      </c>
      <c r="O71" s="78">
        <f>O$70</f>
        <v>0.89229999999999998</v>
      </c>
      <c r="P71" s="78">
        <f>P$70</f>
        <v>4.7802000000000007</v>
      </c>
      <c r="Q71" s="50"/>
      <c r="R71" s="75">
        <f t="shared" si="25"/>
        <v>4.8484999999999996</v>
      </c>
      <c r="S71" s="75">
        <f t="shared" si="25"/>
        <v>5.6615000000000002</v>
      </c>
      <c r="T71" s="75">
        <f t="shared" si="25"/>
        <v>0.41099999999999998</v>
      </c>
      <c r="U71" s="48">
        <f>H71+J71+L71+M71+N71+O71+P71+Q71+R71+S71+T71+K71</f>
        <v>33.53</v>
      </c>
      <c r="V71" s="4"/>
      <c r="W71" s="8">
        <f>U71+I71</f>
        <v>51.53</v>
      </c>
      <c r="X71" s="4"/>
      <c r="Y71" s="83">
        <f>U71/1000</f>
        <v>3.3530000000000004E-2</v>
      </c>
      <c r="Z71" s="83">
        <f>W71/1000</f>
        <v>5.1529999999999999E-2</v>
      </c>
    </row>
    <row r="72" spans="1:26" ht="21" customHeight="1" x14ac:dyDescent="0.25">
      <c r="A72" s="4"/>
      <c r="B72" s="4"/>
      <c r="C72" s="47"/>
      <c r="D72" s="4"/>
      <c r="E72" s="38" t="s">
        <v>46</v>
      </c>
      <c r="F72" s="26" t="s">
        <v>116</v>
      </c>
      <c r="G72" s="47">
        <v>3451595</v>
      </c>
      <c r="H72" s="8">
        <v>6</v>
      </c>
      <c r="I72" s="76">
        <f>I$34</f>
        <v>18</v>
      </c>
      <c r="J72" s="76">
        <f>J$34</f>
        <v>8.4</v>
      </c>
      <c r="K72" s="77"/>
      <c r="L72" s="75">
        <f>L$34</f>
        <v>0.26400000000000001</v>
      </c>
      <c r="M72" s="75">
        <f>M$34</f>
        <v>5.2</v>
      </c>
      <c r="N72" s="74">
        <f>N$8</f>
        <v>2.0427</v>
      </c>
      <c r="O72" s="78">
        <f t="shared" ref="O72:P73" si="26">O$70</f>
        <v>0.89229999999999998</v>
      </c>
      <c r="P72" s="78">
        <f t="shared" si="26"/>
        <v>4.7802000000000007</v>
      </c>
      <c r="Q72" s="50"/>
      <c r="R72" s="75">
        <f t="shared" si="25"/>
        <v>4.8484999999999996</v>
      </c>
      <c r="S72" s="75">
        <f t="shared" si="25"/>
        <v>5.6615000000000002</v>
      </c>
      <c r="T72" s="75">
        <f t="shared" si="25"/>
        <v>0.41099999999999998</v>
      </c>
      <c r="U72" s="48">
        <f>H72+J72+L72+M72+N72+O72+P72+Q72+R72+S72+T72+K72</f>
        <v>38.500200000000007</v>
      </c>
      <c r="V72" s="4"/>
      <c r="W72" s="8">
        <f>U72+I72</f>
        <v>56.500200000000007</v>
      </c>
      <c r="X72" s="4"/>
      <c r="Y72" s="83">
        <f>U72/1000</f>
        <v>3.8500200000000005E-2</v>
      </c>
      <c r="Z72" s="83">
        <f>W72/1000</f>
        <v>5.6500200000000007E-2</v>
      </c>
    </row>
    <row r="73" spans="1:26" ht="21" customHeight="1" x14ac:dyDescent="0.25">
      <c r="A73" s="4"/>
      <c r="B73" s="4"/>
      <c r="C73" s="47"/>
      <c r="D73" s="4"/>
      <c r="E73" s="38" t="s">
        <v>128</v>
      </c>
      <c r="F73" s="26">
        <v>73111</v>
      </c>
      <c r="G73" s="47">
        <v>46928</v>
      </c>
      <c r="H73" s="8">
        <v>6</v>
      </c>
      <c r="I73" s="76">
        <f>I$8</f>
        <v>18</v>
      </c>
      <c r="J73" s="76">
        <f>J$8+J$34</f>
        <v>12.9</v>
      </c>
      <c r="K73" s="76">
        <f t="shared" ref="K73" si="27">K$8</f>
        <v>0.74690000000000001</v>
      </c>
      <c r="L73" s="75">
        <f>L$8</f>
        <v>0.1452</v>
      </c>
      <c r="M73" s="75">
        <f>M$8</f>
        <v>4.4985999999999997</v>
      </c>
      <c r="N73" s="74">
        <f>N$8</f>
        <v>2.0427</v>
      </c>
      <c r="O73" s="78">
        <f t="shared" si="26"/>
        <v>0.89229999999999998</v>
      </c>
      <c r="P73" s="78">
        <f t="shared" si="26"/>
        <v>4.7802000000000007</v>
      </c>
      <c r="Q73" s="48"/>
      <c r="R73" s="75">
        <f t="shared" si="25"/>
        <v>4.8484999999999996</v>
      </c>
      <c r="S73" s="75">
        <f t="shared" si="25"/>
        <v>5.6615000000000002</v>
      </c>
      <c r="T73" s="75">
        <f t="shared" si="25"/>
        <v>0.41099999999999998</v>
      </c>
      <c r="U73" s="48">
        <f>H73+J73+L73+M73+N73+O73+P73+Q73+R73+S73+T73+K73</f>
        <v>42.926899999999989</v>
      </c>
      <c r="V73" s="4"/>
      <c r="W73" s="8">
        <f>U73+I73</f>
        <v>60.926899999999989</v>
      </c>
      <c r="X73" s="4"/>
      <c r="Y73" s="83">
        <f>U73/1000</f>
        <v>4.292689999999999E-2</v>
      </c>
      <c r="Z73" s="83">
        <f>W73/1000</f>
        <v>6.0926899999999992E-2</v>
      </c>
    </row>
    <row r="74" spans="1:26" ht="21" customHeight="1" x14ac:dyDescent="0.35">
      <c r="A74" s="24" t="s">
        <v>62</v>
      </c>
      <c r="B74" s="93" t="s">
        <v>36</v>
      </c>
      <c r="C74" s="87">
        <f>SUM(G75:G76)</f>
        <v>172982580</v>
      </c>
      <c r="D74" s="4"/>
      <c r="E74" s="38" t="s">
        <v>29</v>
      </c>
      <c r="F74" s="4" t="s">
        <v>29</v>
      </c>
      <c r="G74" s="47"/>
      <c r="H74" s="8" t="s">
        <v>29</v>
      </c>
      <c r="I74" s="48" t="s">
        <v>29</v>
      </c>
      <c r="J74" s="48"/>
      <c r="K74" s="48"/>
      <c r="L74" s="8" t="s">
        <v>29</v>
      </c>
      <c r="M74" s="8" t="s">
        <v>29</v>
      </c>
      <c r="N74" s="48" t="s">
        <v>29</v>
      </c>
      <c r="O74" s="8" t="s">
        <v>29</v>
      </c>
      <c r="P74" s="8"/>
      <c r="Q74" s="48"/>
      <c r="R74" s="8" t="s">
        <v>29</v>
      </c>
      <c r="S74" s="8" t="s">
        <v>29</v>
      </c>
      <c r="T74" s="8" t="s">
        <v>29</v>
      </c>
      <c r="U74" s="48"/>
      <c r="V74" s="4"/>
      <c r="W74" s="8" t="s">
        <v>29</v>
      </c>
      <c r="X74" s="4"/>
    </row>
    <row r="75" spans="1:26" ht="21" customHeight="1" x14ac:dyDescent="0.25">
      <c r="A75" s="4"/>
      <c r="B75" s="4"/>
      <c r="C75" s="47"/>
      <c r="D75" s="4"/>
      <c r="E75" s="38" t="s">
        <v>57</v>
      </c>
      <c r="F75" s="26" t="s">
        <v>122</v>
      </c>
      <c r="G75" s="47">
        <v>1508936</v>
      </c>
      <c r="H75" s="8">
        <v>6</v>
      </c>
      <c r="I75" s="76">
        <f>I$60</f>
        <v>18</v>
      </c>
      <c r="J75" s="77"/>
      <c r="K75" s="76">
        <f>K$60</f>
        <v>2.9819</v>
      </c>
      <c r="L75" s="75">
        <f t="shared" ref="L75:N76" si="28">L$8</f>
        <v>0.1452</v>
      </c>
      <c r="M75" s="75">
        <f t="shared" si="28"/>
        <v>4.4985999999999997</v>
      </c>
      <c r="N75" s="74">
        <f t="shared" si="28"/>
        <v>2.0427</v>
      </c>
      <c r="O75" s="8">
        <v>0.90839999999999999</v>
      </c>
      <c r="P75" s="8">
        <v>1.75</v>
      </c>
      <c r="Q75" s="49" t="s">
        <v>29</v>
      </c>
      <c r="R75" s="75">
        <f t="shared" ref="R75:T76" si="29">R$8</f>
        <v>4.8484999999999996</v>
      </c>
      <c r="S75" s="75">
        <f t="shared" si="29"/>
        <v>5.6615000000000002</v>
      </c>
      <c r="T75" s="75">
        <f t="shared" si="29"/>
        <v>0.41099999999999998</v>
      </c>
      <c r="U75" s="48">
        <f>H75+J75+L75+M75+N75+O75+P75+Q75+R75+S75+T75+K75</f>
        <v>29.247799999999998</v>
      </c>
      <c r="V75" s="4"/>
      <c r="W75" s="8">
        <f>U75+I75</f>
        <v>47.247799999999998</v>
      </c>
      <c r="X75" s="4"/>
      <c r="Y75" s="83">
        <f>U75/1000</f>
        <v>2.9247799999999997E-2</v>
      </c>
      <c r="Z75" s="83">
        <f>W75/1000</f>
        <v>4.72478E-2</v>
      </c>
    </row>
    <row r="76" spans="1:26" ht="21" customHeight="1" x14ac:dyDescent="0.25">
      <c r="A76" s="4"/>
      <c r="B76" s="4"/>
      <c r="C76" s="47"/>
      <c r="D76" s="4"/>
      <c r="E76" s="38" t="s">
        <v>51</v>
      </c>
      <c r="F76" s="26" t="s">
        <v>119</v>
      </c>
      <c r="G76" s="47">
        <v>171473644</v>
      </c>
      <c r="H76" s="8">
        <v>6</v>
      </c>
      <c r="I76" s="76">
        <f>I$51</f>
        <v>18</v>
      </c>
      <c r="J76" s="76">
        <f t="shared" ref="J76:K76" si="30">J$51</f>
        <v>3.9</v>
      </c>
      <c r="K76" s="76">
        <f t="shared" si="30"/>
        <v>1</v>
      </c>
      <c r="L76" s="75">
        <f t="shared" si="28"/>
        <v>0.1452</v>
      </c>
      <c r="M76" s="75">
        <f t="shared" si="28"/>
        <v>4.4985999999999997</v>
      </c>
      <c r="N76" s="74">
        <f t="shared" si="28"/>
        <v>2.0427</v>
      </c>
      <c r="O76" s="78">
        <f>O$75</f>
        <v>0.90839999999999999</v>
      </c>
      <c r="P76" s="78">
        <f>P$75</f>
        <v>1.75</v>
      </c>
      <c r="Q76" s="53" t="s">
        <v>29</v>
      </c>
      <c r="R76" s="75">
        <f t="shared" si="29"/>
        <v>4.8484999999999996</v>
      </c>
      <c r="S76" s="75">
        <f t="shared" si="29"/>
        <v>5.6615000000000002</v>
      </c>
      <c r="T76" s="75">
        <f t="shared" si="29"/>
        <v>0.41099999999999998</v>
      </c>
      <c r="U76" s="48">
        <f>H76+J76+L76+M76+N76+O76+P76+Q76+R76+S76+T76+K76</f>
        <v>31.165900000000004</v>
      </c>
      <c r="V76" s="4"/>
      <c r="W76" s="8">
        <f>U76+I76</f>
        <v>49.165900000000008</v>
      </c>
      <c r="X76" s="4"/>
      <c r="Y76" s="83">
        <f>U76/1000</f>
        <v>3.1165900000000003E-2</v>
      </c>
      <c r="Z76" s="83">
        <f>W76/1000</f>
        <v>4.9165900000000005E-2</v>
      </c>
    </row>
    <row r="77" spans="1:26" ht="21" customHeight="1" x14ac:dyDescent="0.35">
      <c r="A77" s="24" t="s">
        <v>63</v>
      </c>
      <c r="B77" s="93" t="s">
        <v>36</v>
      </c>
      <c r="C77" s="95">
        <v>1510564377</v>
      </c>
      <c r="D77" s="4"/>
      <c r="E77" s="38"/>
      <c r="F77" s="4"/>
      <c r="G77" s="47"/>
      <c r="H77" s="8"/>
      <c r="I77" s="48" t="s">
        <v>29</v>
      </c>
      <c r="J77" s="48" t="s">
        <v>29</v>
      </c>
      <c r="K77" s="48"/>
      <c r="L77" s="8" t="s">
        <v>29</v>
      </c>
      <c r="M77" s="8" t="s">
        <v>29</v>
      </c>
      <c r="N77" s="48" t="s">
        <v>29</v>
      </c>
      <c r="O77" s="8" t="s">
        <v>29</v>
      </c>
      <c r="P77" s="8"/>
      <c r="Q77" s="48"/>
      <c r="R77" s="8" t="s">
        <v>29</v>
      </c>
      <c r="S77" s="8" t="s">
        <v>29</v>
      </c>
      <c r="T77" s="8" t="s">
        <v>29</v>
      </c>
      <c r="U77" s="48"/>
      <c r="V77" s="4"/>
      <c r="W77" s="8" t="s">
        <v>29</v>
      </c>
      <c r="X77" s="4"/>
    </row>
    <row r="78" spans="1:26" ht="21" customHeight="1" x14ac:dyDescent="0.25">
      <c r="A78" s="24"/>
      <c r="B78" s="4"/>
      <c r="C78" s="47"/>
      <c r="D78" s="4"/>
      <c r="E78" s="38" t="s">
        <v>63</v>
      </c>
      <c r="F78" s="26" t="s">
        <v>125</v>
      </c>
      <c r="G78" s="87">
        <f>C77</f>
        <v>1510564377</v>
      </c>
      <c r="H78" s="8">
        <v>6</v>
      </c>
      <c r="I78" s="48">
        <v>18</v>
      </c>
      <c r="J78" s="48">
        <v>2.5</v>
      </c>
      <c r="K78" s="48">
        <v>0.9859</v>
      </c>
      <c r="L78" s="75">
        <f>L$8</f>
        <v>0.1452</v>
      </c>
      <c r="M78" s="75">
        <f>M$8</f>
        <v>4.4985999999999997</v>
      </c>
      <c r="N78" s="74">
        <f>N$8</f>
        <v>2.0427</v>
      </c>
      <c r="O78" s="8">
        <v>0.91790000000000005</v>
      </c>
      <c r="P78" s="8">
        <v>5.4223999999999997</v>
      </c>
      <c r="Q78" s="50"/>
      <c r="R78" s="75">
        <f>R$8</f>
        <v>4.8484999999999996</v>
      </c>
      <c r="S78" s="75">
        <f>S$8</f>
        <v>5.6615000000000002</v>
      </c>
      <c r="T78" s="75">
        <f>T$8</f>
        <v>0.41099999999999998</v>
      </c>
      <c r="U78" s="48">
        <f>H78+J78+L78+M78+N78+O78+P78+Q78+R78+S78+T78+K78</f>
        <v>33.433700000000002</v>
      </c>
      <c r="V78" s="4"/>
      <c r="W78" s="8">
        <f>U78+I78</f>
        <v>51.433700000000002</v>
      </c>
      <c r="X78" s="4"/>
      <c r="Y78" s="83">
        <f>U78/1000</f>
        <v>3.3433700000000004E-2</v>
      </c>
      <c r="Z78" s="83">
        <f>W78/1000</f>
        <v>5.1433699999999999E-2</v>
      </c>
    </row>
    <row r="79" spans="1:26" ht="21" customHeight="1" x14ac:dyDescent="0.35">
      <c r="A79" s="24" t="s">
        <v>39</v>
      </c>
      <c r="B79" s="93" t="s">
        <v>36</v>
      </c>
      <c r="C79" s="87">
        <f>SUM(G80:G81)</f>
        <v>97620673</v>
      </c>
      <c r="D79" s="4"/>
      <c r="E79" s="38" t="s">
        <v>29</v>
      </c>
      <c r="F79" s="4" t="s">
        <v>29</v>
      </c>
      <c r="G79" s="47" t="s">
        <v>29</v>
      </c>
      <c r="H79" s="8" t="s">
        <v>29</v>
      </c>
      <c r="I79" s="48" t="s">
        <v>29</v>
      </c>
      <c r="J79" s="48" t="s">
        <v>29</v>
      </c>
      <c r="K79" s="48"/>
      <c r="L79" s="8" t="s">
        <v>29</v>
      </c>
      <c r="M79" s="8" t="s">
        <v>29</v>
      </c>
      <c r="N79" s="48" t="s">
        <v>29</v>
      </c>
      <c r="O79" s="8" t="s">
        <v>29</v>
      </c>
      <c r="P79" s="8"/>
      <c r="Q79" s="48"/>
      <c r="R79" s="8" t="s">
        <v>29</v>
      </c>
      <c r="S79" s="8" t="s">
        <v>29</v>
      </c>
      <c r="T79" s="8" t="s">
        <v>29</v>
      </c>
      <c r="U79" s="48"/>
      <c r="V79" s="4"/>
      <c r="W79" s="8" t="s">
        <v>29</v>
      </c>
      <c r="X79" s="4"/>
    </row>
    <row r="80" spans="1:26" ht="21" customHeight="1" x14ac:dyDescent="0.25">
      <c r="A80" s="4"/>
      <c r="B80" s="4"/>
      <c r="C80" s="47"/>
      <c r="D80" s="4"/>
      <c r="E80" s="38" t="s">
        <v>28</v>
      </c>
      <c r="F80" s="26" t="s">
        <v>106</v>
      </c>
      <c r="G80" s="47">
        <v>28988415</v>
      </c>
      <c r="H80" s="8">
        <v>6</v>
      </c>
      <c r="I80" s="76">
        <f>I$8</f>
        <v>18</v>
      </c>
      <c r="J80" s="76">
        <f t="shared" ref="J80:K80" si="31">J$8</f>
        <v>4.5</v>
      </c>
      <c r="K80" s="76">
        <f t="shared" si="31"/>
        <v>0.74690000000000001</v>
      </c>
      <c r="L80" s="75">
        <f t="shared" ref="L80:N81" si="32">L$8</f>
        <v>0.1452</v>
      </c>
      <c r="M80" s="75">
        <f t="shared" si="32"/>
        <v>4.4985999999999997</v>
      </c>
      <c r="N80" s="74">
        <f t="shared" si="32"/>
        <v>2.0427</v>
      </c>
      <c r="O80" s="8">
        <v>0.98450000000000004</v>
      </c>
      <c r="P80" s="18"/>
      <c r="Q80" s="76">
        <f>Q$19</f>
        <v>0.78680000000000005</v>
      </c>
      <c r="R80" s="75">
        <f t="shared" ref="R80:T81" si="33">R$8</f>
        <v>4.8484999999999996</v>
      </c>
      <c r="S80" s="75">
        <f t="shared" si="33"/>
        <v>5.6615000000000002</v>
      </c>
      <c r="T80" s="75">
        <f t="shared" si="33"/>
        <v>0.41099999999999998</v>
      </c>
      <c r="U80" s="48">
        <f>H80+J80+L80+M80+N80+O80+P80+Q80+R80+S80+T80+K80</f>
        <v>30.625700000000002</v>
      </c>
      <c r="V80" s="4"/>
      <c r="W80" s="8">
        <f>U80+I80</f>
        <v>48.625700000000002</v>
      </c>
      <c r="X80" s="4"/>
      <c r="Y80" s="83">
        <f>U80/1000</f>
        <v>3.0625700000000002E-2</v>
      </c>
      <c r="Z80" s="83">
        <f>W80/1000</f>
        <v>4.8625700000000001E-2</v>
      </c>
    </row>
    <row r="81" spans="1:26" ht="21" customHeight="1" x14ac:dyDescent="0.25">
      <c r="A81" s="4" t="s">
        <v>29</v>
      </c>
      <c r="B81" s="4"/>
      <c r="C81" s="47"/>
      <c r="D81" s="4"/>
      <c r="E81" s="38" t="s">
        <v>39</v>
      </c>
      <c r="F81" s="26" t="s">
        <v>112</v>
      </c>
      <c r="G81" s="47">
        <v>68632258</v>
      </c>
      <c r="H81" s="8">
        <v>6</v>
      </c>
      <c r="I81" s="76">
        <f>I$21</f>
        <v>18</v>
      </c>
      <c r="J81" s="76">
        <f>J$21</f>
        <v>4.25</v>
      </c>
      <c r="K81" s="77"/>
      <c r="L81" s="75">
        <f t="shared" si="32"/>
        <v>0.1452</v>
      </c>
      <c r="M81" s="75">
        <f t="shared" si="32"/>
        <v>4.4985999999999997</v>
      </c>
      <c r="N81" s="74">
        <f t="shared" si="32"/>
        <v>2.0427</v>
      </c>
      <c r="O81" s="78">
        <f>O$80</f>
        <v>0.98450000000000004</v>
      </c>
      <c r="P81" s="18"/>
      <c r="Q81" s="76">
        <f>Q$19</f>
        <v>0.78680000000000005</v>
      </c>
      <c r="R81" s="75">
        <f t="shared" si="33"/>
        <v>4.8484999999999996</v>
      </c>
      <c r="S81" s="75">
        <f t="shared" si="33"/>
        <v>5.6615000000000002</v>
      </c>
      <c r="T81" s="75">
        <f t="shared" si="33"/>
        <v>0.41099999999999998</v>
      </c>
      <c r="U81" s="48">
        <f>H81+J81+L81+M81+N81+O81+P81+Q81+R81+S81+T81+K81</f>
        <v>29.628800000000002</v>
      </c>
      <c r="V81" s="4"/>
      <c r="W81" s="8">
        <f>U81+I81</f>
        <v>47.628799999999998</v>
      </c>
      <c r="X81" s="4"/>
      <c r="Y81" s="83">
        <f>U81/1000</f>
        <v>2.96288E-2</v>
      </c>
      <c r="Z81" s="83">
        <f>W81/1000</f>
        <v>4.7628799999999999E-2</v>
      </c>
    </row>
    <row r="82" spans="1:26" ht="21" customHeight="1" x14ac:dyDescent="0.25">
      <c r="A82" s="4" t="s">
        <v>64</v>
      </c>
      <c r="B82" s="4"/>
      <c r="C82" s="95">
        <v>57779685</v>
      </c>
      <c r="D82" s="4"/>
      <c r="E82" s="38" t="s">
        <v>29</v>
      </c>
      <c r="F82" s="4" t="s">
        <v>29</v>
      </c>
      <c r="G82" s="47"/>
      <c r="H82" s="8" t="s">
        <v>29</v>
      </c>
      <c r="I82" s="48" t="s">
        <v>29</v>
      </c>
      <c r="J82" s="48" t="s">
        <v>29</v>
      </c>
      <c r="K82" s="48"/>
      <c r="L82" s="8" t="s">
        <v>29</v>
      </c>
      <c r="M82" s="8" t="s">
        <v>29</v>
      </c>
      <c r="N82" s="48" t="s">
        <v>29</v>
      </c>
      <c r="O82" s="8" t="s">
        <v>29</v>
      </c>
      <c r="P82" s="8"/>
      <c r="Q82" s="48"/>
      <c r="R82" s="8" t="s">
        <v>29</v>
      </c>
      <c r="S82" s="8" t="s">
        <v>29</v>
      </c>
      <c r="T82" s="8" t="s">
        <v>29</v>
      </c>
      <c r="U82" s="48"/>
      <c r="V82" s="4"/>
      <c r="W82" s="8" t="s">
        <v>29</v>
      </c>
      <c r="X82" s="4"/>
    </row>
    <row r="83" spans="1:26" ht="21" customHeight="1" x14ac:dyDescent="0.25">
      <c r="A83" s="4"/>
      <c r="B83" s="4"/>
      <c r="C83" s="47"/>
      <c r="D83" s="4"/>
      <c r="E83" s="38" t="s">
        <v>40</v>
      </c>
      <c r="F83" s="26" t="s">
        <v>113</v>
      </c>
      <c r="G83" s="87">
        <f>C82</f>
        <v>57779685</v>
      </c>
      <c r="H83" s="8">
        <v>6</v>
      </c>
      <c r="I83" s="76">
        <f>I$23</f>
        <v>17.8596</v>
      </c>
      <c r="J83" s="77"/>
      <c r="K83" s="76">
        <f t="shared" ref="K83" si="34">K$23</f>
        <v>2.9735999999999998</v>
      </c>
      <c r="L83" s="75">
        <f>L$8</f>
        <v>0.1452</v>
      </c>
      <c r="M83" s="75">
        <f>M$8</f>
        <v>4.4985999999999997</v>
      </c>
      <c r="N83" s="74">
        <f>N$8</f>
        <v>2.0427</v>
      </c>
      <c r="O83" s="8">
        <v>0.9113</v>
      </c>
      <c r="P83" s="8">
        <v>2</v>
      </c>
      <c r="Q83" s="50"/>
      <c r="R83" s="75">
        <f>R$8</f>
        <v>4.8484999999999996</v>
      </c>
      <c r="S83" s="75">
        <f>S$8</f>
        <v>5.6615000000000002</v>
      </c>
      <c r="T83" s="75">
        <f>T$8</f>
        <v>0.41099999999999998</v>
      </c>
      <c r="U83" s="48">
        <f>H83+J83+L83+M83+N83+O83+P83+Q83+R83+S83+T83+K83</f>
        <v>29.492400000000004</v>
      </c>
      <c r="V83" s="4"/>
      <c r="W83" s="8">
        <f>U83+I83</f>
        <v>47.352000000000004</v>
      </c>
      <c r="X83" s="4"/>
      <c r="Y83" s="83">
        <f>U83/1000</f>
        <v>2.9492400000000002E-2</v>
      </c>
      <c r="Z83" s="83">
        <f>W83/1000</f>
        <v>4.7352000000000005E-2</v>
      </c>
    </row>
    <row r="84" spans="1:26" ht="18" customHeight="1" x14ac:dyDescent="0.25">
      <c r="A84" s="4"/>
      <c r="B84" s="4"/>
      <c r="C84" s="16"/>
      <c r="D84" s="4"/>
      <c r="E84" s="4"/>
      <c r="F84" s="4"/>
      <c r="G84" s="16"/>
      <c r="H84" s="8" t="s">
        <v>29</v>
      </c>
      <c r="I84" s="8" t="s">
        <v>29</v>
      </c>
      <c r="J84" s="8" t="s">
        <v>29</v>
      </c>
      <c r="K84" s="8"/>
      <c r="L84" s="8" t="s">
        <v>29</v>
      </c>
      <c r="M84" s="8" t="s">
        <v>29</v>
      </c>
      <c r="N84" s="8" t="s">
        <v>29</v>
      </c>
      <c r="O84" s="8" t="s">
        <v>29</v>
      </c>
      <c r="P84" s="8"/>
      <c r="Q84" s="8"/>
      <c r="R84" s="8" t="s">
        <v>29</v>
      </c>
      <c r="S84" s="8" t="s">
        <v>29</v>
      </c>
      <c r="T84" s="8" t="s">
        <v>29</v>
      </c>
      <c r="U84" s="8" t="s">
        <v>29</v>
      </c>
      <c r="V84" s="4"/>
      <c r="W84" s="8" t="s">
        <v>29</v>
      </c>
      <c r="X84" s="4"/>
    </row>
    <row r="85" spans="1:26" ht="18" customHeight="1" x14ac:dyDescent="0.25">
      <c r="A85" s="4"/>
      <c r="B85" s="4"/>
      <c r="C85" s="16"/>
      <c r="D85" s="4"/>
      <c r="E85" s="4" t="s">
        <v>65</v>
      </c>
      <c r="F85" s="4"/>
      <c r="G85" s="16"/>
      <c r="H85" s="4"/>
      <c r="I85" s="4"/>
      <c r="J85" s="4"/>
      <c r="K85" s="8"/>
      <c r="L85" s="4"/>
      <c r="M85" s="4"/>
      <c r="N85" s="4"/>
      <c r="O85" s="4"/>
      <c r="P85" s="4"/>
      <c r="Q85" s="8"/>
      <c r="R85" s="4"/>
      <c r="S85" s="4"/>
      <c r="T85" s="4"/>
      <c r="U85" s="8" t="s">
        <v>29</v>
      </c>
      <c r="V85" s="4"/>
      <c r="W85" s="4"/>
      <c r="X85" s="4"/>
    </row>
    <row r="86" spans="1:26" ht="18" customHeight="1" x14ac:dyDescent="0.25">
      <c r="A86" s="4"/>
      <c r="B86" s="4"/>
      <c r="C86" s="16"/>
      <c r="D86" s="4"/>
      <c r="E86" s="4"/>
      <c r="F86" s="4"/>
      <c r="G86" s="32"/>
      <c r="H86" s="32"/>
      <c r="I86" s="32"/>
      <c r="J86" s="32"/>
      <c r="K86" s="32"/>
      <c r="L86" s="32"/>
      <c r="M86" s="32"/>
      <c r="N86" s="32"/>
      <c r="O86" s="4"/>
      <c r="P86" s="4"/>
      <c r="Q86" s="8"/>
      <c r="R86" s="4"/>
      <c r="S86" s="4"/>
      <c r="T86" s="4"/>
      <c r="U86" s="8" t="s">
        <v>29</v>
      </c>
      <c r="V86" s="4"/>
      <c r="W86" s="9"/>
      <c r="X86" s="4"/>
    </row>
    <row r="87" spans="1:26" ht="18" customHeight="1" x14ac:dyDescent="0.25">
      <c r="A87" s="4"/>
      <c r="B87" s="4"/>
      <c r="C87" s="16"/>
      <c r="D87" s="6"/>
      <c r="E87" s="6"/>
      <c r="F87" s="6"/>
      <c r="G87" s="110" t="str">
        <f>G2</f>
        <v xml:space="preserve"> 2023 CERTIFIED TAX RATES IN SAGINAW COUNTY</v>
      </c>
      <c r="H87" s="110"/>
      <c r="I87" s="110"/>
      <c r="J87" s="110"/>
      <c r="K87" s="110"/>
      <c r="L87" s="110"/>
      <c r="M87" s="110"/>
      <c r="N87" s="110"/>
      <c r="O87" s="6"/>
      <c r="P87" s="6"/>
      <c r="Q87" s="23"/>
      <c r="R87" s="108" t="s">
        <v>0</v>
      </c>
      <c r="S87" s="108"/>
      <c r="T87" s="108"/>
      <c r="U87" s="108"/>
      <c r="V87" s="4"/>
      <c r="W87" s="6"/>
      <c r="X87" s="4"/>
    </row>
    <row r="88" spans="1:26" ht="18" customHeight="1" x14ac:dyDescent="0.25">
      <c r="A88" s="9"/>
      <c r="B88" s="4"/>
      <c r="C88" s="16"/>
      <c r="D88" s="4"/>
      <c r="E88" s="4"/>
      <c r="F88" s="4"/>
      <c r="G88" s="110" t="s">
        <v>78</v>
      </c>
      <c r="H88" s="110"/>
      <c r="I88" s="110"/>
      <c r="J88" s="110"/>
      <c r="K88" s="110"/>
      <c r="L88" s="110"/>
      <c r="M88" s="110"/>
      <c r="N88" s="110"/>
      <c r="O88" s="4"/>
      <c r="P88" s="4"/>
      <c r="Q88" s="8"/>
      <c r="R88" s="108" t="s">
        <v>1</v>
      </c>
      <c r="S88" s="108"/>
      <c r="T88" s="108"/>
      <c r="U88" s="108"/>
      <c r="V88" s="4"/>
      <c r="W88" s="4"/>
      <c r="X88" s="4"/>
    </row>
    <row r="89" spans="1:26" ht="18" customHeight="1" x14ac:dyDescent="0.25">
      <c r="A89" s="4"/>
      <c r="B89" s="4"/>
      <c r="C89" s="16"/>
      <c r="D89" s="4"/>
      <c r="E89" s="4"/>
      <c r="F89" s="4"/>
      <c r="G89" s="16"/>
      <c r="H89" s="4"/>
      <c r="I89" s="4"/>
      <c r="J89" s="4"/>
      <c r="K89" s="8"/>
      <c r="L89" s="4"/>
      <c r="M89" s="4"/>
      <c r="N89" s="4"/>
      <c r="O89" s="4"/>
      <c r="P89" s="4"/>
      <c r="Q89" s="8"/>
      <c r="R89" s="4"/>
      <c r="S89" s="4"/>
      <c r="T89" s="4"/>
      <c r="U89" s="21" t="s">
        <v>29</v>
      </c>
      <c r="V89" s="4"/>
      <c r="W89" s="4"/>
      <c r="X89" s="4"/>
    </row>
    <row r="90" spans="1:26" ht="18" customHeight="1" x14ac:dyDescent="0.25">
      <c r="A90" s="10"/>
      <c r="B90" s="11"/>
      <c r="C90" s="46" t="s">
        <v>2</v>
      </c>
      <c r="D90" s="11"/>
      <c r="E90" s="39"/>
      <c r="F90" s="11"/>
      <c r="G90" s="46" t="s">
        <v>3</v>
      </c>
      <c r="H90" s="12" t="s">
        <v>4</v>
      </c>
      <c r="I90" s="109" t="s">
        <v>5</v>
      </c>
      <c r="J90" s="109"/>
      <c r="K90" s="109"/>
      <c r="L90" s="106" t="s">
        <v>6</v>
      </c>
      <c r="M90" s="106"/>
      <c r="N90" s="46" t="s">
        <v>7</v>
      </c>
      <c r="O90" s="106" t="s">
        <v>77</v>
      </c>
      <c r="P90" s="106"/>
      <c r="Q90" s="46"/>
      <c r="R90" s="106" t="s">
        <v>8</v>
      </c>
      <c r="S90" s="106"/>
      <c r="T90" s="106"/>
      <c r="V90" s="11"/>
      <c r="W90" s="12" t="s">
        <v>9</v>
      </c>
      <c r="X90" s="4"/>
    </row>
    <row r="91" spans="1:26" ht="18" customHeight="1" x14ac:dyDescent="0.25">
      <c r="A91" s="5" t="s">
        <v>10</v>
      </c>
      <c r="B91" s="4"/>
      <c r="C91" s="40" t="s">
        <v>11</v>
      </c>
      <c r="D91" s="4"/>
      <c r="E91" s="40" t="s">
        <v>3</v>
      </c>
      <c r="F91" s="5" t="s">
        <v>12</v>
      </c>
      <c r="G91" s="40" t="s">
        <v>11</v>
      </c>
      <c r="H91" s="5" t="s">
        <v>13</v>
      </c>
      <c r="I91" s="40" t="s">
        <v>9</v>
      </c>
      <c r="J91" s="38"/>
      <c r="K91" s="40" t="s">
        <v>14</v>
      </c>
      <c r="L91" s="107" t="s">
        <v>15</v>
      </c>
      <c r="M91" s="107"/>
      <c r="N91" s="40" t="s">
        <v>16</v>
      </c>
      <c r="O91" s="107" t="s">
        <v>2</v>
      </c>
      <c r="P91" s="107"/>
      <c r="Q91" s="40" t="s">
        <v>17</v>
      </c>
      <c r="R91" s="107" t="s">
        <v>18</v>
      </c>
      <c r="S91" s="107"/>
      <c r="T91" s="107"/>
      <c r="U91" s="38" t="s">
        <v>80</v>
      </c>
      <c r="V91" s="4"/>
      <c r="W91" s="5" t="s">
        <v>80</v>
      </c>
      <c r="X91" s="4"/>
    </row>
    <row r="92" spans="1:26" ht="18" customHeight="1" x14ac:dyDescent="0.25">
      <c r="A92" s="13" t="s">
        <v>2</v>
      </c>
      <c r="B92" s="14"/>
      <c r="C92" s="41" t="s">
        <v>19</v>
      </c>
      <c r="D92" s="14"/>
      <c r="E92" s="41" t="s">
        <v>20</v>
      </c>
      <c r="F92" s="13" t="s">
        <v>21</v>
      </c>
      <c r="G92" s="41" t="s">
        <v>19</v>
      </c>
      <c r="H92" s="13" t="s">
        <v>22</v>
      </c>
      <c r="I92" s="41" t="s">
        <v>82</v>
      </c>
      <c r="J92" s="41" t="s">
        <v>23</v>
      </c>
      <c r="K92" s="41" t="s">
        <v>24</v>
      </c>
      <c r="L92" s="13" t="s">
        <v>138</v>
      </c>
      <c r="M92" s="13" t="s">
        <v>16</v>
      </c>
      <c r="N92" s="41" t="s">
        <v>26</v>
      </c>
      <c r="O92" s="13" t="s">
        <v>25</v>
      </c>
      <c r="P92" s="13" t="s">
        <v>16</v>
      </c>
      <c r="Q92" s="41" t="s">
        <v>16</v>
      </c>
      <c r="R92" s="13" t="s">
        <v>25</v>
      </c>
      <c r="S92" s="13" t="s">
        <v>16</v>
      </c>
      <c r="T92" s="15" t="s">
        <v>23</v>
      </c>
      <c r="U92" s="55" t="s">
        <v>81</v>
      </c>
      <c r="V92" s="14"/>
      <c r="W92" s="13" t="s">
        <v>81</v>
      </c>
      <c r="X92" s="4"/>
    </row>
    <row r="93" spans="1:26" ht="21.95" customHeight="1" x14ac:dyDescent="0.35">
      <c r="A93" s="24" t="s">
        <v>66</v>
      </c>
      <c r="B93" s="93" t="s">
        <v>36</v>
      </c>
      <c r="C93" s="87">
        <f>SUM(G94:G96)</f>
        <v>107265993</v>
      </c>
      <c r="D93" s="4"/>
      <c r="E93" s="38"/>
      <c r="F93" s="4"/>
      <c r="G93" s="47"/>
      <c r="H93" s="17"/>
      <c r="I93" s="38"/>
      <c r="J93" s="38"/>
      <c r="K93" s="48"/>
      <c r="L93" s="4"/>
      <c r="M93" s="4"/>
      <c r="N93" s="38"/>
      <c r="O93" s="4"/>
      <c r="P93" s="4"/>
      <c r="Q93" s="48"/>
      <c r="R93" s="4"/>
      <c r="S93" s="4"/>
      <c r="T93" s="4"/>
      <c r="U93" s="48" t="s">
        <v>29</v>
      </c>
      <c r="V93" s="4"/>
      <c r="W93" s="4"/>
      <c r="X93" s="4"/>
    </row>
    <row r="94" spans="1:26" ht="21.95" customHeight="1" x14ac:dyDescent="0.25">
      <c r="A94" s="4"/>
      <c r="B94" s="4"/>
      <c r="C94" s="47"/>
      <c r="D94" s="4"/>
      <c r="E94" s="38" t="s">
        <v>51</v>
      </c>
      <c r="F94" s="26" t="s">
        <v>119</v>
      </c>
      <c r="G94" s="47">
        <v>2800643</v>
      </c>
      <c r="H94" s="8">
        <v>6</v>
      </c>
      <c r="I94" s="76">
        <f>I$51</f>
        <v>18</v>
      </c>
      <c r="J94" s="76">
        <f t="shared" ref="J94:K94" si="35">J$51</f>
        <v>3.9</v>
      </c>
      <c r="K94" s="76">
        <f t="shared" si="35"/>
        <v>1</v>
      </c>
      <c r="L94" s="75">
        <f t="shared" ref="L94:N96" si="36">L$8</f>
        <v>0.1452</v>
      </c>
      <c r="M94" s="75">
        <f t="shared" si="36"/>
        <v>4.4985999999999997</v>
      </c>
      <c r="N94" s="74">
        <f t="shared" si="36"/>
        <v>2.0427</v>
      </c>
      <c r="O94" s="8">
        <v>0.91879999999999995</v>
      </c>
      <c r="P94" s="18"/>
      <c r="Q94" s="76">
        <f>Q$19</f>
        <v>0.78680000000000005</v>
      </c>
      <c r="R94" s="75">
        <f t="shared" ref="R94:T96" si="37">R$8</f>
        <v>4.8484999999999996</v>
      </c>
      <c r="S94" s="75">
        <f t="shared" si="37"/>
        <v>5.6615000000000002</v>
      </c>
      <c r="T94" s="75">
        <f t="shared" si="37"/>
        <v>0.41099999999999998</v>
      </c>
      <c r="U94" s="48">
        <f>H94+J94+L94+M94+N94+O94+P94+Q94+R94+S94+T94+K94</f>
        <v>30.213100000000001</v>
      </c>
      <c r="V94" s="4"/>
      <c r="W94" s="8">
        <f>U94+I94</f>
        <v>48.213099999999997</v>
      </c>
      <c r="X94" s="4"/>
      <c r="Y94" s="83">
        <f>U94/1000</f>
        <v>3.02131E-2</v>
      </c>
      <c r="Z94" s="83">
        <f>W94/1000</f>
        <v>4.8213099999999995E-2</v>
      </c>
    </row>
    <row r="95" spans="1:26" ht="21.95" customHeight="1" x14ac:dyDescent="0.25">
      <c r="A95" s="4" t="s">
        <v>29</v>
      </c>
      <c r="B95" s="4"/>
      <c r="C95" s="47"/>
      <c r="D95" s="4"/>
      <c r="E95" s="38" t="s">
        <v>39</v>
      </c>
      <c r="F95" s="26" t="s">
        <v>112</v>
      </c>
      <c r="G95" s="47">
        <v>85714024</v>
      </c>
      <c r="H95" s="8">
        <v>6</v>
      </c>
      <c r="I95" s="76">
        <f>I$21</f>
        <v>18</v>
      </c>
      <c r="J95" s="76">
        <f>J$21</f>
        <v>4.25</v>
      </c>
      <c r="K95" s="77"/>
      <c r="L95" s="75">
        <f t="shared" si="36"/>
        <v>0.1452</v>
      </c>
      <c r="M95" s="75">
        <f t="shared" si="36"/>
        <v>4.4985999999999997</v>
      </c>
      <c r="N95" s="74">
        <f t="shared" si="36"/>
        <v>2.0427</v>
      </c>
      <c r="O95" s="78">
        <f>O$94</f>
        <v>0.91879999999999995</v>
      </c>
      <c r="P95" s="18"/>
      <c r="Q95" s="76">
        <f>Q$19</f>
        <v>0.78680000000000005</v>
      </c>
      <c r="R95" s="75">
        <f t="shared" si="37"/>
        <v>4.8484999999999996</v>
      </c>
      <c r="S95" s="75">
        <f t="shared" si="37"/>
        <v>5.6615000000000002</v>
      </c>
      <c r="T95" s="75">
        <f t="shared" si="37"/>
        <v>0.41099999999999998</v>
      </c>
      <c r="U95" s="48">
        <f>H95+J95+L95+M95+N95+O95+P95+Q95+R95+S95+T95+K95</f>
        <v>29.563100000000002</v>
      </c>
      <c r="V95" s="4"/>
      <c r="W95" s="8">
        <f>U95+I95</f>
        <v>47.563100000000006</v>
      </c>
      <c r="X95" s="4"/>
      <c r="Y95" s="83">
        <f>U95/1000</f>
        <v>2.9563100000000002E-2</v>
      </c>
      <c r="Z95" s="83">
        <f>W95/1000</f>
        <v>4.7563100000000004E-2</v>
      </c>
    </row>
    <row r="96" spans="1:26" ht="21.95" customHeight="1" x14ac:dyDescent="0.25">
      <c r="A96" s="4"/>
      <c r="B96" s="4"/>
      <c r="C96" s="47"/>
      <c r="D96" s="4"/>
      <c r="E96" s="38" t="s">
        <v>53</v>
      </c>
      <c r="F96" s="26" t="s">
        <v>120</v>
      </c>
      <c r="G96" s="47">
        <v>18751326</v>
      </c>
      <c r="H96" s="8">
        <v>6</v>
      </c>
      <c r="I96" s="76">
        <f>I$55</f>
        <v>18</v>
      </c>
      <c r="J96" s="76">
        <f t="shared" ref="J96" si="38">J$55</f>
        <v>7</v>
      </c>
      <c r="K96" s="50"/>
      <c r="L96" s="75">
        <f t="shared" si="36"/>
        <v>0.1452</v>
      </c>
      <c r="M96" s="75">
        <f t="shared" si="36"/>
        <v>4.4985999999999997</v>
      </c>
      <c r="N96" s="74">
        <f t="shared" si="36"/>
        <v>2.0427</v>
      </c>
      <c r="O96" s="78">
        <f>O$94</f>
        <v>0.91879999999999995</v>
      </c>
      <c r="P96" s="18"/>
      <c r="Q96" s="76">
        <f>Q$19</f>
        <v>0.78680000000000005</v>
      </c>
      <c r="R96" s="75">
        <f t="shared" si="37"/>
        <v>4.8484999999999996</v>
      </c>
      <c r="S96" s="75">
        <f t="shared" si="37"/>
        <v>5.6615000000000002</v>
      </c>
      <c r="T96" s="75">
        <f t="shared" si="37"/>
        <v>0.41099999999999998</v>
      </c>
      <c r="U96" s="48">
        <f>H96+J96+L96+M96+N96+O96+P96+Q96+R96+S96+T96+K96</f>
        <v>32.313099999999999</v>
      </c>
      <c r="V96" s="4"/>
      <c r="W96" s="8">
        <f>U96+I96</f>
        <v>50.313099999999999</v>
      </c>
      <c r="X96" s="4"/>
      <c r="Y96" s="83">
        <f>U96/1000</f>
        <v>3.2313099999999997E-2</v>
      </c>
      <c r="Z96" s="83">
        <f>W96/1000</f>
        <v>5.0313099999999999E-2</v>
      </c>
    </row>
    <row r="97" spans="1:26" ht="21.95" customHeight="1" x14ac:dyDescent="0.25">
      <c r="A97" s="4" t="s">
        <v>67</v>
      </c>
      <c r="B97" s="4"/>
      <c r="C97" s="95">
        <v>145736619</v>
      </c>
      <c r="D97" s="4"/>
      <c r="E97" s="38" t="s">
        <v>29</v>
      </c>
      <c r="F97" s="4" t="s">
        <v>29</v>
      </c>
      <c r="G97" s="47"/>
      <c r="H97" s="8" t="s">
        <v>29</v>
      </c>
      <c r="I97" s="48" t="s">
        <v>29</v>
      </c>
      <c r="J97" s="48" t="s">
        <v>29</v>
      </c>
      <c r="K97" s="48"/>
      <c r="L97" s="8" t="s">
        <v>29</v>
      </c>
      <c r="M97" s="8" t="s">
        <v>29</v>
      </c>
      <c r="N97" s="48" t="s">
        <v>29</v>
      </c>
      <c r="O97" s="8" t="s">
        <v>29</v>
      </c>
      <c r="P97" s="8"/>
      <c r="Q97" s="48"/>
      <c r="R97" s="8" t="s">
        <v>29</v>
      </c>
      <c r="S97" s="8" t="s">
        <v>29</v>
      </c>
      <c r="T97" s="8" t="s">
        <v>29</v>
      </c>
      <c r="U97" s="48"/>
      <c r="V97" s="4"/>
      <c r="W97" s="8" t="s">
        <v>29</v>
      </c>
      <c r="X97" s="4"/>
    </row>
    <row r="98" spans="1:26" ht="21.95" customHeight="1" x14ac:dyDescent="0.25">
      <c r="A98" s="4" t="s">
        <v>29</v>
      </c>
      <c r="B98" s="4"/>
      <c r="C98" s="47"/>
      <c r="D98" s="4"/>
      <c r="E98" s="38" t="s">
        <v>30</v>
      </c>
      <c r="F98" s="26" t="s">
        <v>107</v>
      </c>
      <c r="G98" s="87">
        <f>C97</f>
        <v>145736619</v>
      </c>
      <c r="H98" s="8">
        <v>6</v>
      </c>
      <c r="I98" s="76">
        <f>I$10</f>
        <v>18</v>
      </c>
      <c r="J98" s="76">
        <f t="shared" ref="J98:K98" si="39">J$10</f>
        <v>2.85</v>
      </c>
      <c r="K98" s="76">
        <f t="shared" si="39"/>
        <v>0.9</v>
      </c>
      <c r="L98" s="75">
        <f>L$8</f>
        <v>0.1452</v>
      </c>
      <c r="M98" s="75">
        <f>M$8</f>
        <v>4.4985999999999997</v>
      </c>
      <c r="N98" s="74">
        <f>N$8</f>
        <v>2.0427</v>
      </c>
      <c r="O98" s="8">
        <v>0.89080000000000004</v>
      </c>
      <c r="P98" s="18"/>
      <c r="Q98" s="50"/>
      <c r="R98" s="75">
        <f>R$8</f>
        <v>4.8484999999999996</v>
      </c>
      <c r="S98" s="75">
        <f>S$8</f>
        <v>5.6615000000000002</v>
      </c>
      <c r="T98" s="75">
        <f>T$8</f>
        <v>0.41099999999999998</v>
      </c>
      <c r="U98" s="48">
        <f>H98+J98+L98+M98+N98+O98+P98+Q98+R98+S98+T98+K98</f>
        <v>28.248299999999997</v>
      </c>
      <c r="V98" s="4"/>
      <c r="W98" s="8">
        <f>U98+I98</f>
        <v>46.2483</v>
      </c>
      <c r="X98" s="4"/>
      <c r="Y98" s="83">
        <f>U98/1000</f>
        <v>2.8248299999999997E-2</v>
      </c>
      <c r="Z98" s="83">
        <f>W98/1000</f>
        <v>4.6248299999999999E-2</v>
      </c>
    </row>
    <row r="99" spans="1:26" ht="21.95" customHeight="1" x14ac:dyDescent="0.25">
      <c r="A99" s="4" t="s">
        <v>68</v>
      </c>
      <c r="B99" s="4"/>
      <c r="C99" s="87">
        <f>SUM(G100:G102)</f>
        <v>576470425</v>
      </c>
      <c r="D99" s="4"/>
      <c r="E99" s="38" t="s">
        <v>29</v>
      </c>
      <c r="F99" s="4" t="s">
        <v>29</v>
      </c>
      <c r="G99" s="47"/>
      <c r="H99" s="8"/>
      <c r="I99" s="48"/>
      <c r="J99" s="48"/>
      <c r="K99" s="48"/>
      <c r="L99" s="8"/>
      <c r="M99" s="8"/>
      <c r="N99" s="48"/>
      <c r="O99" s="8"/>
      <c r="P99" s="8"/>
      <c r="Q99" s="48"/>
      <c r="R99" s="8" t="s">
        <v>29</v>
      </c>
      <c r="S99" s="8" t="s">
        <v>29</v>
      </c>
      <c r="T99" s="8" t="s">
        <v>29</v>
      </c>
      <c r="U99" s="48"/>
      <c r="V99" s="4"/>
      <c r="W99" s="8"/>
      <c r="X99" s="4"/>
    </row>
    <row r="100" spans="1:26" ht="21.95" customHeight="1" x14ac:dyDescent="0.25">
      <c r="A100" s="4"/>
      <c r="B100" s="4"/>
      <c r="C100" s="47"/>
      <c r="D100" s="4"/>
      <c r="E100" s="38" t="s">
        <v>57</v>
      </c>
      <c r="F100" s="26" t="s">
        <v>122</v>
      </c>
      <c r="G100" s="47">
        <v>93416304</v>
      </c>
      <c r="H100" s="8">
        <v>6</v>
      </c>
      <c r="I100" s="76">
        <f>I$60</f>
        <v>18</v>
      </c>
      <c r="J100" s="77"/>
      <c r="K100" s="76">
        <f>K$60</f>
        <v>2.9819</v>
      </c>
      <c r="L100" s="75">
        <f t="shared" ref="L100:N102" si="40">L$8</f>
        <v>0.1452</v>
      </c>
      <c r="M100" s="75">
        <f t="shared" si="40"/>
        <v>4.4985999999999997</v>
      </c>
      <c r="N100" s="74">
        <f t="shared" si="40"/>
        <v>2.0427</v>
      </c>
      <c r="O100" s="8">
        <v>0.94369999999999998</v>
      </c>
      <c r="P100" s="8">
        <v>3.25</v>
      </c>
      <c r="Q100" s="48">
        <v>0.35</v>
      </c>
      <c r="R100" s="75">
        <f t="shared" ref="R100:T102" si="41">R$8</f>
        <v>4.8484999999999996</v>
      </c>
      <c r="S100" s="75">
        <f t="shared" si="41"/>
        <v>5.6615000000000002</v>
      </c>
      <c r="T100" s="75">
        <f t="shared" si="41"/>
        <v>0.41099999999999998</v>
      </c>
      <c r="U100" s="48">
        <f>H100+J100+L100+M100+N100+O100+P100+Q100+R100+S100+T100+K100</f>
        <v>31.133099999999999</v>
      </c>
      <c r="V100" s="4" t="s">
        <v>29</v>
      </c>
      <c r="W100" s="8">
        <f>U100+I100</f>
        <v>49.133099999999999</v>
      </c>
      <c r="X100" s="4"/>
      <c r="Y100" s="83">
        <f>U100/1000</f>
        <v>3.11331E-2</v>
      </c>
      <c r="Z100" s="83">
        <f>W100/1000</f>
        <v>4.9133099999999999E-2</v>
      </c>
    </row>
    <row r="101" spans="1:26" ht="21.95" customHeight="1" x14ac:dyDescent="0.25">
      <c r="A101" s="4"/>
      <c r="B101" s="4"/>
      <c r="C101" s="47"/>
      <c r="D101" s="4"/>
      <c r="E101" s="38" t="s">
        <v>51</v>
      </c>
      <c r="F101" s="26" t="s">
        <v>119</v>
      </c>
      <c r="G101" s="47">
        <v>226800345</v>
      </c>
      <c r="H101" s="8">
        <v>6</v>
      </c>
      <c r="I101" s="76">
        <f>I$51</f>
        <v>18</v>
      </c>
      <c r="J101" s="76">
        <f t="shared" ref="J101:K101" si="42">J$51</f>
        <v>3.9</v>
      </c>
      <c r="K101" s="76">
        <f t="shared" si="42"/>
        <v>1</v>
      </c>
      <c r="L101" s="75">
        <f t="shared" si="40"/>
        <v>0.1452</v>
      </c>
      <c r="M101" s="75">
        <f t="shared" si="40"/>
        <v>4.4985999999999997</v>
      </c>
      <c r="N101" s="74">
        <f t="shared" si="40"/>
        <v>2.0427</v>
      </c>
      <c r="O101" s="78">
        <f t="shared" ref="O101:Q102" si="43">O$100</f>
        <v>0.94369999999999998</v>
      </c>
      <c r="P101" s="78">
        <f t="shared" si="43"/>
        <v>3.25</v>
      </c>
      <c r="Q101" s="76">
        <f t="shared" si="43"/>
        <v>0.35</v>
      </c>
      <c r="R101" s="75">
        <f t="shared" si="41"/>
        <v>4.8484999999999996</v>
      </c>
      <c r="S101" s="75">
        <f t="shared" si="41"/>
        <v>5.6615000000000002</v>
      </c>
      <c r="T101" s="75">
        <f t="shared" si="41"/>
        <v>0.41099999999999998</v>
      </c>
      <c r="U101" s="48">
        <f>H101+J101+L101+M101+N101+O101+P101+Q101+R101+S101+T101+K101</f>
        <v>33.051200000000001</v>
      </c>
      <c r="V101" s="4" t="s">
        <v>103</v>
      </c>
      <c r="W101" s="8">
        <f>U101+I101</f>
        <v>51.051200000000001</v>
      </c>
      <c r="X101" s="4" t="s">
        <v>103</v>
      </c>
      <c r="Y101" s="83">
        <f>U101/1000</f>
        <v>3.3051200000000003E-2</v>
      </c>
      <c r="Z101" s="83">
        <f>W101/1000</f>
        <v>5.1051200000000005E-2</v>
      </c>
    </row>
    <row r="102" spans="1:26" ht="21.95" customHeight="1" x14ac:dyDescent="0.25">
      <c r="A102" s="4"/>
      <c r="B102" s="4"/>
      <c r="C102" s="47"/>
      <c r="D102" s="4"/>
      <c r="E102" s="38" t="s">
        <v>53</v>
      </c>
      <c r="F102" s="26" t="s">
        <v>120</v>
      </c>
      <c r="G102" s="47">
        <v>256253776</v>
      </c>
      <c r="H102" s="8">
        <v>6</v>
      </c>
      <c r="I102" s="76">
        <f>I$55</f>
        <v>18</v>
      </c>
      <c r="J102" s="76">
        <f t="shared" ref="J102" si="44">J$55</f>
        <v>7</v>
      </c>
      <c r="K102" s="50"/>
      <c r="L102" s="75">
        <f t="shared" si="40"/>
        <v>0.1452</v>
      </c>
      <c r="M102" s="75">
        <f t="shared" si="40"/>
        <v>4.4985999999999997</v>
      </c>
      <c r="N102" s="74">
        <f t="shared" si="40"/>
        <v>2.0427</v>
      </c>
      <c r="O102" s="78">
        <f t="shared" si="43"/>
        <v>0.94369999999999998</v>
      </c>
      <c r="P102" s="78">
        <f t="shared" si="43"/>
        <v>3.25</v>
      </c>
      <c r="Q102" s="76">
        <f t="shared" si="43"/>
        <v>0.35</v>
      </c>
      <c r="R102" s="75">
        <f t="shared" si="41"/>
        <v>4.8484999999999996</v>
      </c>
      <c r="S102" s="75">
        <f t="shared" si="41"/>
        <v>5.6615000000000002</v>
      </c>
      <c r="T102" s="75">
        <f t="shared" si="41"/>
        <v>0.41099999999999998</v>
      </c>
      <c r="U102" s="48">
        <f>H102+J102+L102+M102+N102+O102+P102+Q102+R102+S102+T102+K102</f>
        <v>35.151200000000003</v>
      </c>
      <c r="V102" s="4" t="s">
        <v>103</v>
      </c>
      <c r="W102" s="8">
        <f>U102+I102</f>
        <v>53.151200000000003</v>
      </c>
      <c r="X102" s="4" t="s">
        <v>103</v>
      </c>
      <c r="Y102" s="83">
        <f>U102/1000</f>
        <v>3.5151200000000001E-2</v>
      </c>
      <c r="Z102" s="83">
        <f>W102/1000</f>
        <v>5.3151200000000003E-2</v>
      </c>
    </row>
    <row r="103" spans="1:26" ht="21.95" customHeight="1" x14ac:dyDescent="0.25">
      <c r="A103" s="4" t="s">
        <v>69</v>
      </c>
      <c r="B103" s="4"/>
      <c r="C103" s="87">
        <f>SUM(G104:G105)</f>
        <v>415701207</v>
      </c>
      <c r="D103" s="4"/>
      <c r="E103" s="38"/>
      <c r="F103" s="4"/>
      <c r="G103" s="47"/>
      <c r="H103" s="8" t="s">
        <v>29</v>
      </c>
      <c r="I103" s="48" t="s">
        <v>29</v>
      </c>
      <c r="J103" s="48" t="s">
        <v>29</v>
      </c>
      <c r="K103" s="48"/>
      <c r="L103" s="8" t="s">
        <v>29</v>
      </c>
      <c r="M103" s="8" t="s">
        <v>56</v>
      </c>
      <c r="N103" s="48" t="s">
        <v>29</v>
      </c>
      <c r="O103" s="8" t="s">
        <v>29</v>
      </c>
      <c r="P103" s="8"/>
      <c r="Q103" s="48"/>
      <c r="R103" s="8" t="s">
        <v>29</v>
      </c>
      <c r="S103" s="8" t="s">
        <v>29</v>
      </c>
      <c r="T103" s="8" t="s">
        <v>29</v>
      </c>
      <c r="U103" s="48"/>
      <c r="V103" s="4"/>
      <c r="W103" s="8" t="s">
        <v>29</v>
      </c>
      <c r="X103" s="4"/>
    </row>
    <row r="104" spans="1:26" ht="21.95" customHeight="1" x14ac:dyDescent="0.25">
      <c r="A104" s="4"/>
      <c r="B104" s="4"/>
      <c r="C104" s="47"/>
      <c r="D104" s="4"/>
      <c r="E104" s="38" t="s">
        <v>57</v>
      </c>
      <c r="F104" s="26" t="s">
        <v>122</v>
      </c>
      <c r="G104" s="47">
        <v>415085185</v>
      </c>
      <c r="H104" s="8">
        <v>6</v>
      </c>
      <c r="I104" s="76">
        <f>I$60</f>
        <v>18</v>
      </c>
      <c r="J104" s="77"/>
      <c r="K104" s="76">
        <f>K$60</f>
        <v>2.9819</v>
      </c>
      <c r="L104" s="75">
        <f>L$8</f>
        <v>0.1452</v>
      </c>
      <c r="M104" s="75">
        <f>M$8</f>
        <v>4.4985999999999997</v>
      </c>
      <c r="N104" s="74">
        <f>N$8</f>
        <v>2.0427</v>
      </c>
      <c r="O104" s="8">
        <v>0.86829999999999996</v>
      </c>
      <c r="P104" s="8">
        <f>2.9847+1.4646</f>
        <v>4.4493</v>
      </c>
      <c r="Q104" s="50"/>
      <c r="R104" s="75">
        <f t="shared" ref="R104:T105" si="45">R$8</f>
        <v>4.8484999999999996</v>
      </c>
      <c r="S104" s="75">
        <f t="shared" si="45"/>
        <v>5.6615000000000002</v>
      </c>
      <c r="T104" s="75">
        <f t="shared" si="45"/>
        <v>0.41099999999999998</v>
      </c>
      <c r="U104" s="48">
        <f>H104+J104+L104+M104+N104+O104+P104+Q104+R104+S104+T104+K104</f>
        <v>31.906999999999996</v>
      </c>
      <c r="V104" s="4"/>
      <c r="W104" s="8">
        <f>U104+I104</f>
        <v>49.906999999999996</v>
      </c>
      <c r="X104" s="4" t="s">
        <v>29</v>
      </c>
      <c r="Y104" s="83">
        <f>U104/1000</f>
        <v>3.1906999999999998E-2</v>
      </c>
      <c r="Z104" s="83">
        <f>W104/1000</f>
        <v>4.9906999999999993E-2</v>
      </c>
    </row>
    <row r="105" spans="1:26" ht="21.95" customHeight="1" x14ac:dyDescent="0.25">
      <c r="A105" s="4" t="s">
        <v>29</v>
      </c>
      <c r="B105" s="4"/>
      <c r="C105" s="47"/>
      <c r="D105" s="4"/>
      <c r="E105" s="38" t="s">
        <v>43</v>
      </c>
      <c r="F105" s="26" t="s">
        <v>114</v>
      </c>
      <c r="G105" s="47">
        <v>616022</v>
      </c>
      <c r="H105" s="8">
        <v>6</v>
      </c>
      <c r="I105" s="76">
        <f>I$28</f>
        <v>18</v>
      </c>
      <c r="J105" s="76">
        <f>J$28</f>
        <v>2.2200000000000002</v>
      </c>
      <c r="K105" s="76">
        <f>K$28</f>
        <v>0.6472</v>
      </c>
      <c r="L105" s="78">
        <f>L$28</f>
        <v>0.1883</v>
      </c>
      <c r="M105" s="78">
        <f>M$28</f>
        <v>4.7181999999999995</v>
      </c>
      <c r="N105" s="74">
        <f>N$8</f>
        <v>2.0427</v>
      </c>
      <c r="O105" s="78">
        <f>O$104</f>
        <v>0.86829999999999996</v>
      </c>
      <c r="P105" s="78">
        <f>P$104</f>
        <v>4.4493</v>
      </c>
      <c r="Q105" s="50"/>
      <c r="R105" s="75">
        <f t="shared" si="45"/>
        <v>4.8484999999999996</v>
      </c>
      <c r="S105" s="75">
        <f t="shared" si="45"/>
        <v>5.6615000000000002</v>
      </c>
      <c r="T105" s="75">
        <f t="shared" si="45"/>
        <v>0.41099999999999998</v>
      </c>
      <c r="U105" s="48">
        <f>H105+J105+L105+M105+N105+P105+Q105+R105+S105+T105+K105</f>
        <v>31.186700000000002</v>
      </c>
      <c r="V105" s="4"/>
      <c r="W105" s="8">
        <f>U105+I105+O105</f>
        <v>50.055</v>
      </c>
      <c r="X105" s="4"/>
      <c r="Y105" s="83">
        <f>U105/1000</f>
        <v>3.1186700000000001E-2</v>
      </c>
      <c r="Z105" s="83">
        <f>W105/1000</f>
        <v>5.0055000000000002E-2</v>
      </c>
    </row>
    <row r="106" spans="1:26" ht="21.95" customHeight="1" x14ac:dyDescent="0.25">
      <c r="A106" s="24" t="s">
        <v>70</v>
      </c>
      <c r="B106" s="5"/>
      <c r="C106" s="95">
        <v>5994619</v>
      </c>
      <c r="D106" s="4"/>
      <c r="E106" s="38"/>
      <c r="F106" s="4"/>
      <c r="G106" s="47"/>
      <c r="H106" s="8"/>
      <c r="I106" s="48"/>
      <c r="J106" s="48"/>
      <c r="K106" s="48"/>
      <c r="L106" s="8"/>
      <c r="M106" s="8"/>
      <c r="N106" s="48"/>
      <c r="O106" s="8"/>
      <c r="P106" s="8"/>
      <c r="Q106" s="48"/>
      <c r="R106" s="8" t="s">
        <v>29</v>
      </c>
      <c r="S106" s="8" t="s">
        <v>29</v>
      </c>
      <c r="T106" s="8" t="s">
        <v>29</v>
      </c>
      <c r="U106" s="48"/>
      <c r="V106" s="4"/>
      <c r="W106" s="8"/>
      <c r="X106" s="4" t="s">
        <v>29</v>
      </c>
    </row>
    <row r="107" spans="1:26" ht="21.95" customHeight="1" x14ac:dyDescent="0.25">
      <c r="A107" s="4" t="s">
        <v>29</v>
      </c>
      <c r="B107" s="4"/>
      <c r="C107" s="47"/>
      <c r="D107" s="4"/>
      <c r="E107" s="38" t="s">
        <v>43</v>
      </c>
      <c r="F107" s="26" t="s">
        <v>114</v>
      </c>
      <c r="G107" s="87">
        <f>C106</f>
        <v>5994619</v>
      </c>
      <c r="H107" s="8">
        <v>6</v>
      </c>
      <c r="I107" s="76">
        <f>I$28</f>
        <v>18</v>
      </c>
      <c r="J107" s="76">
        <f>J$28</f>
        <v>2.2200000000000002</v>
      </c>
      <c r="K107" s="76">
        <f>K$28</f>
        <v>0.6472</v>
      </c>
      <c r="L107" s="78">
        <f>L$28</f>
        <v>0.1883</v>
      </c>
      <c r="M107" s="78">
        <f>M$28</f>
        <v>4.7181999999999995</v>
      </c>
      <c r="N107" s="74">
        <f>N$8</f>
        <v>2.0427</v>
      </c>
      <c r="O107" s="8">
        <v>0.98729999999999996</v>
      </c>
      <c r="P107" s="8">
        <v>4.2270000000000003</v>
      </c>
      <c r="Q107" s="50"/>
      <c r="R107" s="75">
        <f>R$8</f>
        <v>4.8484999999999996</v>
      </c>
      <c r="S107" s="75">
        <f>S$8</f>
        <v>5.6615000000000002</v>
      </c>
      <c r="T107" s="75">
        <f>T$8</f>
        <v>0.41099999999999998</v>
      </c>
      <c r="U107" s="48">
        <f>H107+J107+L107+M107+N107+O107+P107+Q107+R107+S107+T107+K107</f>
        <v>31.951700000000002</v>
      </c>
      <c r="V107" s="4"/>
      <c r="W107" s="8">
        <f>U107+I107</f>
        <v>49.951700000000002</v>
      </c>
      <c r="X107" s="4" t="s">
        <v>29</v>
      </c>
      <c r="Y107" s="83">
        <f>U107/1000</f>
        <v>3.19517E-2</v>
      </c>
      <c r="Z107" s="83">
        <f>W107/1000</f>
        <v>4.9951700000000002E-2</v>
      </c>
    </row>
    <row r="108" spans="1:26" ht="12.75" customHeight="1" x14ac:dyDescent="0.25">
      <c r="A108" s="4"/>
      <c r="B108" s="4"/>
      <c r="C108" s="16"/>
      <c r="D108" s="4"/>
      <c r="E108" s="4"/>
      <c r="F108" s="4"/>
      <c r="G108"/>
      <c r="I108"/>
      <c r="J108"/>
      <c r="K108"/>
      <c r="N108"/>
      <c r="O108" s="8"/>
      <c r="P108" s="8"/>
      <c r="Q108" s="8"/>
      <c r="R108" s="8"/>
      <c r="S108" s="8"/>
      <c r="T108" s="8"/>
      <c r="U108" s="8" t="s">
        <v>29</v>
      </c>
      <c r="V108" s="4"/>
      <c r="W108" s="8"/>
      <c r="X108" s="4"/>
    </row>
    <row r="109" spans="1:26" ht="21.95" customHeight="1" x14ac:dyDescent="0.25">
      <c r="A109" s="96" t="s">
        <v>71</v>
      </c>
      <c r="B109" s="97"/>
      <c r="C109" s="98"/>
      <c r="D109" s="97"/>
      <c r="E109" s="97"/>
      <c r="F109" s="97"/>
      <c r="G109" s="98"/>
      <c r="H109" s="99"/>
      <c r="I109" s="99"/>
      <c r="J109" s="99"/>
      <c r="K109" s="99"/>
      <c r="L109" s="99"/>
      <c r="M109" s="99"/>
      <c r="N109" s="99"/>
      <c r="O109" s="99"/>
      <c r="P109" s="99"/>
      <c r="Q109" s="99"/>
      <c r="R109" s="99"/>
      <c r="S109" s="99"/>
      <c r="T109" s="99"/>
      <c r="U109" s="99" t="s">
        <v>29</v>
      </c>
      <c r="V109" s="97"/>
      <c r="W109" s="99"/>
      <c r="X109" s="97"/>
    </row>
    <row r="110" spans="1:26" ht="9.75" customHeight="1" x14ac:dyDescent="0.25">
      <c r="A110" s="100"/>
      <c r="B110" s="101"/>
      <c r="C110" s="102"/>
      <c r="D110" s="101"/>
      <c r="E110" s="101"/>
      <c r="F110" s="101"/>
      <c r="G110" s="102"/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1"/>
      <c r="W110" s="103"/>
      <c r="X110" s="101"/>
    </row>
    <row r="111" spans="1:26" ht="21.95" customHeight="1" x14ac:dyDescent="0.25">
      <c r="A111" s="4" t="s">
        <v>31</v>
      </c>
      <c r="B111" s="4"/>
      <c r="C111" s="95">
        <v>370575532</v>
      </c>
      <c r="D111" s="4"/>
      <c r="E111" s="38" t="s">
        <v>31</v>
      </c>
      <c r="F111" s="26" t="s">
        <v>108</v>
      </c>
      <c r="G111" s="87">
        <f>C111</f>
        <v>370575532</v>
      </c>
      <c r="H111" s="8">
        <v>6</v>
      </c>
      <c r="I111" s="76">
        <f>I$11</f>
        <v>18</v>
      </c>
      <c r="J111" s="76">
        <f>J$11</f>
        <v>2.08</v>
      </c>
      <c r="K111" s="76">
        <f>K$11</f>
        <v>1.9964</v>
      </c>
      <c r="L111" s="75">
        <f t="shared" ref="L111:N113" si="46">L$8</f>
        <v>0.1452</v>
      </c>
      <c r="M111" s="75">
        <f t="shared" si="46"/>
        <v>4.4985999999999997</v>
      </c>
      <c r="N111" s="74">
        <f t="shared" si="46"/>
        <v>2.0427</v>
      </c>
      <c r="O111" s="8">
        <v>9.75</v>
      </c>
      <c r="P111" s="18"/>
      <c r="Q111" s="76">
        <f>Q$14</f>
        <v>0.84730000000000005</v>
      </c>
      <c r="R111" s="75">
        <f t="shared" ref="R111:T113" si="47">R$8</f>
        <v>4.8484999999999996</v>
      </c>
      <c r="S111" s="75">
        <f t="shared" si="47"/>
        <v>5.6615000000000002</v>
      </c>
      <c r="T111" s="75">
        <f t="shared" si="47"/>
        <v>0.41099999999999998</v>
      </c>
      <c r="U111" s="48">
        <f>H111+J111+L111+M111+N111+O111+Q111+R111+S111+T111+K111</f>
        <v>38.281200000000005</v>
      </c>
      <c r="V111" s="4" t="s">
        <v>72</v>
      </c>
      <c r="W111" s="8">
        <f>U111+I111</f>
        <v>56.281200000000005</v>
      </c>
      <c r="X111" s="4" t="s">
        <v>72</v>
      </c>
      <c r="Y111" s="83">
        <f>U111/1000</f>
        <v>3.8281200000000008E-2</v>
      </c>
      <c r="Z111" s="83">
        <f>W111/1000</f>
        <v>5.6281200000000003E-2</v>
      </c>
    </row>
    <row r="112" spans="1:26" ht="21.95" customHeight="1" x14ac:dyDescent="0.35">
      <c r="A112" s="4" t="s">
        <v>8</v>
      </c>
      <c r="B112" s="93" t="s">
        <v>36</v>
      </c>
      <c r="C112" s="95">
        <v>529715701</v>
      </c>
      <c r="D112" s="4"/>
      <c r="E112" s="38" t="s">
        <v>58</v>
      </c>
      <c r="F112" s="26" t="s">
        <v>123</v>
      </c>
      <c r="G112" s="87">
        <f>C112</f>
        <v>529715701</v>
      </c>
      <c r="H112" s="8">
        <v>6</v>
      </c>
      <c r="I112" s="76">
        <f>I$61</f>
        <v>18</v>
      </c>
      <c r="J112" s="76">
        <f>J$61</f>
        <v>9.1</v>
      </c>
      <c r="K112" s="77"/>
      <c r="L112" s="75">
        <f t="shared" si="46"/>
        <v>0.1452</v>
      </c>
      <c r="M112" s="75">
        <f t="shared" si="46"/>
        <v>4.4985999999999997</v>
      </c>
      <c r="N112" s="74">
        <f t="shared" si="46"/>
        <v>2.0427</v>
      </c>
      <c r="O112" s="8">
        <v>7.2279</v>
      </c>
      <c r="P112" s="18"/>
      <c r="Q112" s="76">
        <f>Q$61</f>
        <v>3.9946999999999999</v>
      </c>
      <c r="R112" s="75">
        <f t="shared" si="47"/>
        <v>4.8484999999999996</v>
      </c>
      <c r="S112" s="75">
        <f t="shared" si="47"/>
        <v>5.6615000000000002</v>
      </c>
      <c r="T112" s="75">
        <f t="shared" si="47"/>
        <v>0.41099999999999998</v>
      </c>
      <c r="U112" s="48">
        <f>H112+J112+L112+M112+N112+O112+P112+Q112+R112+S112+T112+K112+3.2</f>
        <v>47.130100000000013</v>
      </c>
      <c r="V112" s="4" t="s">
        <v>131</v>
      </c>
      <c r="W112" s="8">
        <f>U112+I112</f>
        <v>65.130100000000013</v>
      </c>
      <c r="X112" s="4" t="s">
        <v>131</v>
      </c>
      <c r="Y112" s="83">
        <f>U112/1000</f>
        <v>4.7130100000000015E-2</v>
      </c>
      <c r="Z112" s="83">
        <f>W112/1000</f>
        <v>6.513010000000001E-2</v>
      </c>
    </row>
    <row r="113" spans="1:26" ht="21.95" customHeight="1" x14ac:dyDescent="0.25">
      <c r="A113" s="4" t="s">
        <v>70</v>
      </c>
      <c r="B113" s="4"/>
      <c r="C113" s="95">
        <v>45343128</v>
      </c>
      <c r="D113" s="4"/>
      <c r="E113" s="38" t="s">
        <v>58</v>
      </c>
      <c r="F113" s="26" t="s">
        <v>123</v>
      </c>
      <c r="G113" s="87">
        <f>C113</f>
        <v>45343128</v>
      </c>
      <c r="H113" s="8">
        <v>6</v>
      </c>
      <c r="I113" s="76">
        <f>I$61</f>
        <v>18</v>
      </c>
      <c r="J113" s="76">
        <f>J$61</f>
        <v>9.1</v>
      </c>
      <c r="K113" s="77"/>
      <c r="L113" s="75">
        <f t="shared" si="46"/>
        <v>0.1452</v>
      </c>
      <c r="M113" s="75">
        <f t="shared" si="46"/>
        <v>4.4985999999999997</v>
      </c>
      <c r="N113" s="74">
        <f t="shared" si="46"/>
        <v>2.0427</v>
      </c>
      <c r="O113" s="8">
        <v>9.5922999999999998</v>
      </c>
      <c r="P113" s="8">
        <v>2.25</v>
      </c>
      <c r="Q113" s="76">
        <f>Q$61</f>
        <v>3.9946999999999999</v>
      </c>
      <c r="R113" s="75">
        <f t="shared" si="47"/>
        <v>4.8484999999999996</v>
      </c>
      <c r="S113" s="75">
        <f t="shared" si="47"/>
        <v>5.6615000000000002</v>
      </c>
      <c r="T113" s="75">
        <f t="shared" si="47"/>
        <v>0.41099999999999998</v>
      </c>
      <c r="U113" s="48">
        <f>H113+J113+L113+M113+N113+O113+P113+Q113+R113+S113+T113+K113</f>
        <v>48.544499999999999</v>
      </c>
      <c r="V113" s="4"/>
      <c r="W113" s="8">
        <f>U113+I113</f>
        <v>66.544499999999999</v>
      </c>
      <c r="X113" s="4"/>
      <c r="Y113" s="83">
        <f>U113/1000</f>
        <v>4.8544499999999997E-2</v>
      </c>
      <c r="Z113" s="83">
        <f>W113/1000</f>
        <v>6.6544499999999993E-2</v>
      </c>
    </row>
    <row r="114" spans="1:26" ht="15.75" customHeight="1" x14ac:dyDescent="0.25">
      <c r="A114" s="4" t="s">
        <v>29</v>
      </c>
      <c r="B114" s="4"/>
      <c r="C114" s="16"/>
      <c r="D114" s="4"/>
      <c r="E114" s="4"/>
      <c r="F114" s="4"/>
      <c r="G114" s="4"/>
      <c r="H114" s="8"/>
      <c r="I114" s="8"/>
      <c r="J114" s="8"/>
      <c r="K114" s="4"/>
      <c r="L114" s="8"/>
      <c r="M114" s="8"/>
      <c r="N114" s="8"/>
      <c r="O114" s="8"/>
      <c r="P114" s="8"/>
      <c r="Q114" s="4"/>
      <c r="R114" s="8"/>
      <c r="S114" s="8"/>
      <c r="T114" s="8"/>
      <c r="U114" s="8"/>
      <c r="V114" s="4"/>
      <c r="W114" s="8"/>
      <c r="X114" s="4"/>
    </row>
    <row r="115" spans="1:26" ht="21.95" customHeight="1" x14ac:dyDescent="0.25">
      <c r="A115" s="4" t="s">
        <v>129</v>
      </c>
      <c r="B115" s="4"/>
      <c r="C115" s="16">
        <f>SUM(C7:C114)</f>
        <v>6170971231</v>
      </c>
      <c r="D115" s="4"/>
      <c r="E115" s="4"/>
      <c r="F115" s="4"/>
      <c r="G115" s="16"/>
      <c r="H115" s="8"/>
      <c r="I115" s="8"/>
      <c r="J115" s="8"/>
      <c r="K115" s="4"/>
      <c r="L115" s="8"/>
      <c r="M115" s="8"/>
      <c r="N115" s="8"/>
      <c r="O115" s="8"/>
      <c r="P115" s="8"/>
      <c r="Q115" s="4"/>
      <c r="R115" s="8"/>
      <c r="S115" s="8"/>
      <c r="T115" s="8"/>
      <c r="U115" s="8"/>
      <c r="V115" s="4"/>
      <c r="W115" s="8"/>
      <c r="X115" s="4"/>
    </row>
    <row r="116" spans="1:26" ht="14.25" customHeight="1" x14ac:dyDescent="0.25">
      <c r="A116" s="4"/>
      <c r="B116" s="4"/>
      <c r="C116" s="16"/>
      <c r="D116" s="4"/>
      <c r="E116" s="4"/>
      <c r="F116" s="4"/>
      <c r="G116" s="16"/>
      <c r="H116" s="8"/>
      <c r="I116" s="8"/>
      <c r="J116" s="8"/>
      <c r="K116" s="4"/>
      <c r="L116" s="8"/>
      <c r="M116" s="8"/>
      <c r="N116" s="8"/>
      <c r="O116" s="8"/>
      <c r="P116" s="8"/>
      <c r="Q116" s="4"/>
      <c r="R116" s="8"/>
      <c r="S116" s="8"/>
      <c r="T116" s="8"/>
      <c r="U116" s="8"/>
      <c r="V116" s="4"/>
      <c r="W116" s="8"/>
      <c r="X116" s="4"/>
    </row>
    <row r="117" spans="1:26" ht="21.95" customHeight="1" x14ac:dyDescent="0.25">
      <c r="A117" s="97" t="s">
        <v>74</v>
      </c>
      <c r="B117" s="97"/>
      <c r="C117" s="98" t="s">
        <v>29</v>
      </c>
      <c r="D117" s="97"/>
      <c r="E117" s="97"/>
      <c r="F117" s="97"/>
      <c r="G117" s="97"/>
      <c r="H117" s="99" t="s">
        <v>29</v>
      </c>
      <c r="I117" s="99" t="s">
        <v>29</v>
      </c>
      <c r="J117" s="99" t="s">
        <v>29</v>
      </c>
      <c r="K117" s="97"/>
      <c r="L117" s="99" t="s">
        <v>29</v>
      </c>
      <c r="M117" s="99" t="s">
        <v>29</v>
      </c>
      <c r="N117" s="97"/>
      <c r="O117" s="97"/>
      <c r="P117" s="97"/>
      <c r="Q117" s="97"/>
      <c r="R117" s="99" t="s">
        <v>29</v>
      </c>
      <c r="S117" s="99" t="s">
        <v>29</v>
      </c>
      <c r="T117" s="99" t="s">
        <v>29</v>
      </c>
      <c r="U117" s="99" t="s">
        <v>29</v>
      </c>
      <c r="V117" s="97"/>
      <c r="W117" s="99" t="s">
        <v>29</v>
      </c>
      <c r="X117" s="97"/>
    </row>
    <row r="118" spans="1:26" ht="15.75" customHeight="1" x14ac:dyDescent="0.25">
      <c r="A118" s="101"/>
      <c r="B118" s="101"/>
      <c r="C118" s="102"/>
      <c r="D118" s="101"/>
      <c r="E118" s="101"/>
      <c r="F118" s="101"/>
      <c r="G118" s="101"/>
      <c r="H118" s="103"/>
      <c r="I118" s="103"/>
      <c r="J118" s="103"/>
      <c r="K118" s="101"/>
      <c r="L118" s="103"/>
      <c r="M118" s="103"/>
      <c r="N118" s="103"/>
      <c r="O118" s="103"/>
      <c r="P118" s="103"/>
      <c r="Q118" s="101"/>
      <c r="R118" s="103"/>
      <c r="S118" s="103"/>
      <c r="T118" s="103"/>
      <c r="U118" s="103"/>
      <c r="V118" s="101"/>
      <c r="W118" s="103"/>
      <c r="X118" s="101"/>
    </row>
    <row r="119" spans="1:26" ht="21.95" customHeight="1" x14ac:dyDescent="0.35">
      <c r="A119" s="104" t="s">
        <v>30</v>
      </c>
      <c r="B119" s="105" t="s">
        <v>36</v>
      </c>
      <c r="C119" s="90">
        <v>81775403</v>
      </c>
      <c r="D119" s="38"/>
      <c r="E119" s="38" t="s">
        <v>29</v>
      </c>
      <c r="F119" s="38" t="s">
        <v>29</v>
      </c>
      <c r="G119" s="38" t="s">
        <v>29</v>
      </c>
      <c r="H119" s="48" t="s">
        <v>29</v>
      </c>
      <c r="I119" s="48" t="s">
        <v>29</v>
      </c>
      <c r="J119" s="48" t="s">
        <v>29</v>
      </c>
      <c r="K119" s="38"/>
      <c r="L119" s="48" t="s">
        <v>29</v>
      </c>
      <c r="M119" s="48" t="s">
        <v>29</v>
      </c>
      <c r="N119" s="48" t="s">
        <v>29</v>
      </c>
      <c r="O119" s="48"/>
      <c r="P119" s="48">
        <v>4.57</v>
      </c>
      <c r="Q119" s="38"/>
      <c r="R119" s="48" t="s">
        <v>29</v>
      </c>
      <c r="S119" s="42"/>
      <c r="T119" s="48" t="s">
        <v>29</v>
      </c>
      <c r="U119" s="48" t="s">
        <v>29</v>
      </c>
      <c r="V119" s="38"/>
      <c r="W119" s="48" t="s">
        <v>29</v>
      </c>
      <c r="X119" s="38"/>
    </row>
    <row r="120" spans="1:26" ht="21.95" customHeight="1" x14ac:dyDescent="0.25">
      <c r="A120" s="4" t="s">
        <v>28</v>
      </c>
      <c r="B120" s="4"/>
      <c r="C120" s="91">
        <v>78993337</v>
      </c>
      <c r="D120" s="4"/>
      <c r="E120" s="4" t="s">
        <v>29</v>
      </c>
      <c r="F120" s="4" t="s">
        <v>29</v>
      </c>
      <c r="G120" s="4" t="s">
        <v>29</v>
      </c>
      <c r="H120" s="8" t="s">
        <v>29</v>
      </c>
      <c r="I120" s="8" t="s">
        <v>29</v>
      </c>
      <c r="J120" s="8" t="s">
        <v>29</v>
      </c>
      <c r="K120" s="4"/>
      <c r="L120" s="8" t="s">
        <v>29</v>
      </c>
      <c r="M120" s="8" t="s">
        <v>29</v>
      </c>
      <c r="N120" s="8" t="s">
        <v>29</v>
      </c>
      <c r="O120" s="8"/>
      <c r="P120" s="8">
        <f>11.377+4.5506+3.7+0.55</f>
        <v>20.177600000000002</v>
      </c>
      <c r="Q120" s="4"/>
      <c r="R120" s="8" t="s">
        <v>29</v>
      </c>
      <c r="T120" s="8" t="s">
        <v>29</v>
      </c>
      <c r="U120" s="8" t="s">
        <v>29</v>
      </c>
      <c r="V120" s="4"/>
      <c r="W120" s="8" t="s">
        <v>29</v>
      </c>
      <c r="X120" s="4" t="s">
        <v>29</v>
      </c>
    </row>
    <row r="121" spans="1:26" ht="21.95" customHeight="1" x14ac:dyDescent="0.25">
      <c r="A121" s="38" t="s">
        <v>38</v>
      </c>
      <c r="B121" s="38"/>
      <c r="C121" s="90">
        <v>16401257</v>
      </c>
      <c r="D121" s="38"/>
      <c r="E121" s="38" t="s">
        <v>29</v>
      </c>
      <c r="F121" s="38" t="s">
        <v>29</v>
      </c>
      <c r="G121" s="38" t="s">
        <v>29</v>
      </c>
      <c r="H121" s="48" t="s">
        <v>29</v>
      </c>
      <c r="I121" s="48" t="s">
        <v>29</v>
      </c>
      <c r="J121" s="48" t="s">
        <v>29</v>
      </c>
      <c r="K121" s="38"/>
      <c r="L121" s="48" t="s">
        <v>29</v>
      </c>
      <c r="M121" s="48" t="s">
        <v>29</v>
      </c>
      <c r="N121" s="48" t="s">
        <v>29</v>
      </c>
      <c r="O121" s="38"/>
      <c r="P121" s="48">
        <f>11.424+2.35</f>
        <v>13.773999999999999</v>
      </c>
      <c r="Q121" s="38"/>
      <c r="R121" s="48" t="s">
        <v>29</v>
      </c>
      <c r="S121" s="42"/>
      <c r="T121" s="48" t="s">
        <v>29</v>
      </c>
      <c r="U121" s="48" t="s">
        <v>29</v>
      </c>
      <c r="V121" s="38"/>
      <c r="W121" s="48" t="s">
        <v>29</v>
      </c>
      <c r="X121" s="38" t="s">
        <v>29</v>
      </c>
    </row>
    <row r="122" spans="1:26" ht="21.95" customHeight="1" x14ac:dyDescent="0.25">
      <c r="A122" s="4" t="s">
        <v>75</v>
      </c>
      <c r="B122" s="4"/>
      <c r="C122" s="91">
        <v>6307662</v>
      </c>
      <c r="D122" s="4"/>
      <c r="E122" s="4" t="s">
        <v>29</v>
      </c>
      <c r="F122" s="4" t="s">
        <v>29</v>
      </c>
      <c r="G122" s="4" t="s">
        <v>29</v>
      </c>
      <c r="H122" s="8" t="s">
        <v>29</v>
      </c>
      <c r="I122" s="8" t="s">
        <v>29</v>
      </c>
      <c r="J122" s="8" t="s">
        <v>29</v>
      </c>
      <c r="K122" s="4"/>
      <c r="L122" s="8" t="s">
        <v>29</v>
      </c>
      <c r="M122" s="8" t="s">
        <v>29</v>
      </c>
      <c r="N122" s="8" t="s">
        <v>29</v>
      </c>
      <c r="P122" s="8">
        <v>4.5837000000000003</v>
      </c>
      <c r="Q122" s="4"/>
      <c r="R122" s="8" t="s">
        <v>29</v>
      </c>
      <c r="T122" s="8" t="s">
        <v>29</v>
      </c>
      <c r="U122" s="8" t="s">
        <v>29</v>
      </c>
      <c r="V122" s="4"/>
      <c r="W122" s="8" t="s">
        <v>29</v>
      </c>
      <c r="X122" s="4"/>
    </row>
    <row r="123" spans="1:26" ht="21.95" customHeight="1" x14ac:dyDescent="0.25">
      <c r="A123" s="38" t="s">
        <v>39</v>
      </c>
      <c r="B123" s="38"/>
      <c r="C123" s="90">
        <v>44509969</v>
      </c>
      <c r="D123" s="38"/>
      <c r="E123" s="38" t="s">
        <v>29</v>
      </c>
      <c r="F123" s="38" t="s">
        <v>29</v>
      </c>
      <c r="G123" s="38" t="s">
        <v>29</v>
      </c>
      <c r="H123" s="48" t="s">
        <v>29</v>
      </c>
      <c r="I123" s="48" t="s">
        <v>29</v>
      </c>
      <c r="J123" s="48" t="s">
        <v>29</v>
      </c>
      <c r="K123" s="38"/>
      <c r="L123" s="48" t="s">
        <v>29</v>
      </c>
      <c r="M123" s="48" t="s">
        <v>29</v>
      </c>
      <c r="N123" s="48" t="s">
        <v>29</v>
      </c>
      <c r="O123" s="48"/>
      <c r="P123" s="48">
        <f>12.8029+2.1971</f>
        <v>15</v>
      </c>
      <c r="Q123" s="38"/>
      <c r="R123" s="48" t="s">
        <v>29</v>
      </c>
      <c r="S123" s="42"/>
      <c r="T123" s="48" t="s">
        <v>29</v>
      </c>
      <c r="U123" s="48" t="s">
        <v>29</v>
      </c>
      <c r="V123" s="38"/>
      <c r="W123" s="48" t="s">
        <v>29</v>
      </c>
      <c r="X123" s="38"/>
    </row>
    <row r="124" spans="1:26" ht="21.95" customHeight="1" x14ac:dyDescent="0.35">
      <c r="A124" s="24" t="s">
        <v>34</v>
      </c>
      <c r="B124" s="93" t="s">
        <v>36</v>
      </c>
      <c r="C124" s="91">
        <v>469659</v>
      </c>
      <c r="D124" s="4"/>
      <c r="E124" s="4"/>
      <c r="F124" s="4"/>
      <c r="G124" s="4"/>
      <c r="H124" s="8"/>
      <c r="I124" s="8"/>
      <c r="J124" s="8"/>
      <c r="K124" s="4"/>
      <c r="L124" s="8"/>
      <c r="M124" s="8"/>
      <c r="N124" s="8"/>
      <c r="P124" s="8">
        <v>10.5</v>
      </c>
      <c r="Q124" s="4"/>
      <c r="R124" s="8"/>
      <c r="T124" s="8"/>
      <c r="U124" s="8"/>
      <c r="V124" s="4"/>
      <c r="W124" s="8"/>
      <c r="X124" s="4"/>
    </row>
    <row r="125" spans="1:26" ht="21.95" customHeight="1" x14ac:dyDescent="0.25">
      <c r="A125" s="4"/>
      <c r="B125" s="4"/>
      <c r="C125" s="7" t="s">
        <v>73</v>
      </c>
      <c r="D125" s="4"/>
      <c r="E125" s="27" t="s">
        <v>133</v>
      </c>
      <c r="F125" s="27"/>
      <c r="G125" s="27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6" ht="21.95" customHeight="1" x14ac:dyDescent="0.25">
      <c r="A126" s="4"/>
      <c r="B126" s="4"/>
      <c r="C126" s="7" t="s">
        <v>72</v>
      </c>
      <c r="D126" s="4"/>
      <c r="E126" s="27" t="s">
        <v>105</v>
      </c>
      <c r="F126" s="27"/>
      <c r="G126" s="27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6" ht="21.95" customHeight="1" x14ac:dyDescent="0.25">
      <c r="A127" s="4"/>
      <c r="B127" s="4"/>
      <c r="C127" s="7" t="s">
        <v>83</v>
      </c>
      <c r="D127" s="4"/>
      <c r="E127" s="27" t="s">
        <v>84</v>
      </c>
      <c r="F127" s="27"/>
      <c r="G127" s="27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6" ht="21.95" customHeight="1" x14ac:dyDescent="0.25">
      <c r="B128" s="4"/>
      <c r="C128" s="20" t="s">
        <v>103</v>
      </c>
      <c r="D128" s="4"/>
      <c r="E128" s="27" t="s">
        <v>104</v>
      </c>
      <c r="F128" s="27"/>
      <c r="G128" s="27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3" ht="21.95" customHeight="1" x14ac:dyDescent="0.35">
      <c r="A129" s="9" t="s">
        <v>76</v>
      </c>
      <c r="C129" s="94" t="s">
        <v>36</v>
      </c>
      <c r="D129" s="4"/>
      <c r="E129" s="4" t="s">
        <v>49</v>
      </c>
      <c r="F129" s="4"/>
      <c r="G129" s="4"/>
      <c r="H129" s="4"/>
      <c r="I129" s="4"/>
      <c r="J129" s="4"/>
      <c r="K129" s="4"/>
      <c r="L129" s="4"/>
      <c r="M129" s="4"/>
      <c r="N129" s="4"/>
      <c r="O129" s="4"/>
      <c r="Q129"/>
      <c r="U129"/>
    </row>
    <row r="130" spans="1:23" ht="21.95" customHeight="1" x14ac:dyDescent="0.25">
      <c r="E130"/>
      <c r="G130"/>
      <c r="I130"/>
      <c r="J130"/>
      <c r="K130"/>
      <c r="N130"/>
      <c r="Q130"/>
      <c r="S130" s="60"/>
      <c r="U130"/>
    </row>
    <row r="131" spans="1:23" ht="15.75" customHeight="1" x14ac:dyDescent="0.25">
      <c r="E131"/>
      <c r="G131"/>
      <c r="I131"/>
      <c r="J131"/>
      <c r="K131"/>
      <c r="N131"/>
      <c r="Q131"/>
      <c r="U131"/>
    </row>
    <row r="132" spans="1:23" ht="18" customHeight="1" x14ac:dyDescent="0.25">
      <c r="C132" s="111" t="str">
        <f>G2</f>
        <v xml:space="preserve"> 2023 CERTIFIED TAX RATES IN SAGINAW COUNTY</v>
      </c>
      <c r="D132" s="111"/>
      <c r="E132" s="111"/>
      <c r="F132" s="111"/>
      <c r="G132" s="111"/>
      <c r="H132" s="111"/>
      <c r="I132" s="111"/>
      <c r="J132" s="111"/>
      <c r="K132" s="111"/>
      <c r="L132" s="111"/>
      <c r="M132" s="62"/>
      <c r="N132" s="62"/>
      <c r="P132" s="1" t="s">
        <v>0</v>
      </c>
      <c r="Q132"/>
      <c r="U132"/>
    </row>
    <row r="133" spans="1:23" x14ac:dyDescent="0.25">
      <c r="A133" s="9"/>
      <c r="C133" s="111" t="s">
        <v>85</v>
      </c>
      <c r="D133" s="111"/>
      <c r="E133" s="111"/>
      <c r="F133" s="111"/>
      <c r="G133" s="111"/>
      <c r="H133" s="111"/>
      <c r="I133" s="111"/>
      <c r="J133" s="111"/>
      <c r="K133" s="111"/>
      <c r="L133" s="111"/>
      <c r="M133" s="62"/>
      <c r="N133" s="62"/>
      <c r="P133" s="1" t="s">
        <v>86</v>
      </c>
      <c r="Q133"/>
      <c r="U133"/>
    </row>
    <row r="134" spans="1:23" x14ac:dyDescent="0.25"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U134"/>
    </row>
    <row r="135" spans="1:23" x14ac:dyDescent="0.25">
      <c r="A135" s="69" t="s">
        <v>132</v>
      </c>
      <c r="C135" s="79" t="s">
        <v>87</v>
      </c>
      <c r="E135" s="79" t="s">
        <v>87</v>
      </c>
      <c r="F135" s="80"/>
      <c r="G135" s="79" t="s">
        <v>88</v>
      </c>
      <c r="I135"/>
      <c r="J135"/>
      <c r="K135" t="s">
        <v>89</v>
      </c>
      <c r="N135"/>
      <c r="Q135" s="34" t="s">
        <v>88</v>
      </c>
      <c r="S135" s="34" t="s">
        <v>88</v>
      </c>
      <c r="U135"/>
    </row>
    <row r="136" spans="1:23" x14ac:dyDescent="0.25">
      <c r="C136" s="79"/>
      <c r="E136" s="79"/>
      <c r="F136" s="80"/>
      <c r="G136" s="79"/>
      <c r="I136"/>
      <c r="J136"/>
      <c r="K136"/>
      <c r="N136"/>
      <c r="Q136" s="34" t="s">
        <v>90</v>
      </c>
      <c r="S136" s="34" t="s">
        <v>91</v>
      </c>
      <c r="U136"/>
    </row>
    <row r="137" spans="1:23" x14ac:dyDescent="0.25">
      <c r="A137" s="35" t="s">
        <v>2</v>
      </c>
      <c r="B137" s="33"/>
      <c r="C137" s="81" t="s">
        <v>92</v>
      </c>
      <c r="D137" s="33"/>
      <c r="E137" s="81" t="s">
        <v>93</v>
      </c>
      <c r="F137" s="82"/>
      <c r="G137" s="81" t="s">
        <v>135</v>
      </c>
      <c r="H137" s="33"/>
      <c r="I137" s="35" t="s">
        <v>94</v>
      </c>
      <c r="J137" s="33"/>
      <c r="K137" s="35" t="s">
        <v>95</v>
      </c>
      <c r="L137" s="33"/>
      <c r="M137" s="33" t="s">
        <v>126</v>
      </c>
      <c r="N137" s="33"/>
      <c r="O137" s="35" t="s">
        <v>137</v>
      </c>
      <c r="P137" s="33"/>
      <c r="Q137" s="35" t="s">
        <v>96</v>
      </c>
      <c r="R137" s="33"/>
      <c r="S137" s="68" t="s">
        <v>97</v>
      </c>
      <c r="U137"/>
    </row>
    <row r="138" spans="1:23" x14ac:dyDescent="0.25">
      <c r="E138" s="28"/>
      <c r="G138"/>
      <c r="I138"/>
      <c r="J138"/>
      <c r="K138"/>
      <c r="M138" s="63"/>
      <c r="N138"/>
      <c r="Q138"/>
      <c r="U138"/>
    </row>
    <row r="139" spans="1:23" x14ac:dyDescent="0.25">
      <c r="A139" s="42" t="s">
        <v>30</v>
      </c>
      <c r="B139" s="42"/>
      <c r="C139" s="43">
        <v>248734916</v>
      </c>
      <c r="D139" s="42"/>
      <c r="E139" s="44"/>
      <c r="F139" s="42"/>
      <c r="G139" s="43">
        <f>C139+E139</f>
        <v>248734916</v>
      </c>
      <c r="H139" s="42"/>
      <c r="I139" s="51">
        <v>1</v>
      </c>
      <c r="K139" s="45"/>
      <c r="L139" s="42"/>
      <c r="M139" s="45"/>
      <c r="O139" s="45"/>
      <c r="P139" s="42"/>
      <c r="Q139" s="51">
        <f>SUM(I139:O139)</f>
        <v>1</v>
      </c>
      <c r="R139" s="42"/>
      <c r="S139" s="51">
        <f>SUM(K139:Q139)</f>
        <v>1</v>
      </c>
      <c r="T139" s="42"/>
      <c r="V139" s="42"/>
      <c r="W139" s="42"/>
    </row>
    <row r="140" spans="1:23" x14ac:dyDescent="0.25">
      <c r="C140" s="28"/>
      <c r="E140" s="28"/>
      <c r="G140" s="28"/>
      <c r="I140" s="30"/>
      <c r="J140"/>
      <c r="K140"/>
      <c r="N140"/>
      <c r="Q140" s="30"/>
      <c r="S140" s="30"/>
      <c r="U140"/>
    </row>
    <row r="141" spans="1:23" x14ac:dyDescent="0.25">
      <c r="A141" t="s">
        <v>127</v>
      </c>
      <c r="C141" s="28">
        <v>74999103</v>
      </c>
      <c r="E141" s="72"/>
      <c r="G141" s="28">
        <f>C141+E141</f>
        <v>74999103</v>
      </c>
      <c r="I141" s="65"/>
      <c r="J141"/>
      <c r="K141" s="64"/>
      <c r="M141" s="89">
        <v>1.5</v>
      </c>
      <c r="N141"/>
      <c r="O141" s="89">
        <v>2</v>
      </c>
      <c r="Q141" s="30">
        <f>SUM(I141:O141)</f>
        <v>3.5</v>
      </c>
      <c r="S141" s="30">
        <f>SUM(I141:O141)</f>
        <v>3.5</v>
      </c>
      <c r="U141"/>
    </row>
    <row r="142" spans="1:23" x14ac:dyDescent="0.25">
      <c r="E142" s="28"/>
      <c r="G142"/>
      <c r="I142"/>
      <c r="J142"/>
      <c r="K142"/>
      <c r="N142"/>
      <c r="Q142"/>
      <c r="U142"/>
    </row>
    <row r="143" spans="1:23" x14ac:dyDescent="0.25">
      <c r="A143" s="42" t="s">
        <v>35</v>
      </c>
      <c r="B143" s="42"/>
      <c r="C143" s="43">
        <v>61875805</v>
      </c>
      <c r="D143" s="42"/>
      <c r="E143" s="44"/>
      <c r="F143" s="42"/>
      <c r="G143" s="43">
        <f>C143+E143</f>
        <v>61875805</v>
      </c>
      <c r="H143" s="42"/>
      <c r="I143" s="51">
        <v>1.5</v>
      </c>
      <c r="K143" s="45"/>
      <c r="L143" s="42"/>
      <c r="M143" s="45"/>
      <c r="O143" s="45"/>
      <c r="P143" s="42"/>
      <c r="Q143" s="51">
        <f>SUM(I143:O143)</f>
        <v>1.5</v>
      </c>
      <c r="R143" s="42"/>
      <c r="S143" s="51">
        <f>SUM(I143:O143)</f>
        <v>1.5</v>
      </c>
      <c r="T143" s="42"/>
      <c r="V143" s="42"/>
      <c r="W143" s="42"/>
    </row>
    <row r="144" spans="1:23" x14ac:dyDescent="0.25">
      <c r="C144" s="28"/>
      <c r="E144" s="28"/>
      <c r="G144" s="28"/>
      <c r="I144" s="30"/>
      <c r="J144" s="30"/>
      <c r="K144" s="30"/>
      <c r="L144" s="30"/>
      <c r="M144" s="30"/>
      <c r="N144" s="30"/>
      <c r="O144" s="30"/>
      <c r="Q144" s="30"/>
      <c r="R144" s="30"/>
      <c r="S144" s="30"/>
      <c r="U144"/>
    </row>
    <row r="145" spans="1:23" x14ac:dyDescent="0.25">
      <c r="A145" t="s">
        <v>37</v>
      </c>
      <c r="C145" s="28">
        <v>62026942</v>
      </c>
      <c r="E145" s="71"/>
      <c r="G145" s="28">
        <f>C145+E145</f>
        <v>62026942</v>
      </c>
      <c r="I145" s="30">
        <v>1.5</v>
      </c>
      <c r="J145" s="30"/>
      <c r="K145" s="67"/>
      <c r="L145" s="30"/>
      <c r="M145" s="65"/>
      <c r="N145" s="30"/>
      <c r="O145" s="67"/>
      <c r="Q145" s="30">
        <f>SUM(I145:O145)</f>
        <v>1.5</v>
      </c>
      <c r="R145" s="30"/>
      <c r="S145" s="30">
        <f>SUM(I145:O145)</f>
        <v>1.5</v>
      </c>
      <c r="U145"/>
    </row>
    <row r="146" spans="1:23" x14ac:dyDescent="0.25">
      <c r="C146" s="28"/>
      <c r="E146" s="28"/>
      <c r="G146" s="28" t="s">
        <v>29</v>
      </c>
      <c r="I146" s="30"/>
      <c r="J146" s="30"/>
      <c r="K146" s="30"/>
      <c r="L146" s="30"/>
      <c r="M146" s="30"/>
      <c r="N146" s="30"/>
      <c r="O146" s="30"/>
      <c r="Q146" s="30"/>
      <c r="R146" s="30"/>
      <c r="S146" s="30"/>
      <c r="U146"/>
    </row>
    <row r="147" spans="1:23" x14ac:dyDescent="0.25">
      <c r="A147" s="42" t="s">
        <v>44</v>
      </c>
      <c r="B147" s="42"/>
      <c r="C147" s="43">
        <v>86579319</v>
      </c>
      <c r="D147" s="42"/>
      <c r="E147" s="44">
        <v>124600</v>
      </c>
      <c r="F147" s="42"/>
      <c r="G147" s="43">
        <f>C147+E147/2</f>
        <v>86641619</v>
      </c>
      <c r="H147" s="42"/>
      <c r="I147" s="51">
        <v>3</v>
      </c>
      <c r="K147" s="51">
        <v>8</v>
      </c>
      <c r="L147" s="42"/>
      <c r="M147" s="45"/>
      <c r="O147" s="45"/>
      <c r="P147" s="42"/>
      <c r="Q147" s="51">
        <f>SUM(I147:O147)</f>
        <v>11</v>
      </c>
      <c r="R147" s="42"/>
      <c r="S147" s="51">
        <f>SUM(I147:O147)</f>
        <v>11</v>
      </c>
      <c r="T147" s="42"/>
      <c r="V147" s="42"/>
      <c r="W147" s="42"/>
    </row>
    <row r="148" spans="1:23" x14ac:dyDescent="0.25">
      <c r="C148" s="28"/>
      <c r="E148" s="28"/>
      <c r="G148" s="28" t="s">
        <v>29</v>
      </c>
      <c r="I148" s="30"/>
      <c r="J148" s="30"/>
      <c r="K148" s="30"/>
      <c r="L148" s="30"/>
      <c r="M148" s="30"/>
      <c r="N148" s="30"/>
      <c r="O148" s="30"/>
      <c r="Q148" s="30"/>
      <c r="R148" s="30"/>
      <c r="S148" s="30"/>
      <c r="U148"/>
    </row>
    <row r="149" spans="1:23" x14ac:dyDescent="0.25">
      <c r="A149" t="s">
        <v>28</v>
      </c>
      <c r="C149" s="28">
        <v>153398621</v>
      </c>
      <c r="E149" s="71"/>
      <c r="G149" s="28">
        <f>C149+E149</f>
        <v>153398621</v>
      </c>
      <c r="I149" s="30">
        <v>1.5</v>
      </c>
      <c r="J149" s="30"/>
      <c r="K149" s="67"/>
      <c r="L149" s="30"/>
      <c r="M149" s="65"/>
      <c r="N149" s="30"/>
      <c r="O149" s="67"/>
      <c r="Q149" s="30">
        <f>SUM(I149:O149)</f>
        <v>1.5</v>
      </c>
      <c r="R149" s="30"/>
      <c r="S149" s="30">
        <f>SUM(I149:O149)</f>
        <v>1.5</v>
      </c>
      <c r="U149"/>
    </row>
    <row r="150" spans="1:23" x14ac:dyDescent="0.25">
      <c r="C150" s="28"/>
      <c r="E150" s="28"/>
      <c r="G150" s="28">
        <f>C150+E150</f>
        <v>0</v>
      </c>
      <c r="I150" s="30"/>
      <c r="J150" s="30"/>
      <c r="K150" s="30"/>
      <c r="L150" s="30"/>
      <c r="M150" s="30"/>
      <c r="N150" s="30"/>
      <c r="O150" s="30"/>
      <c r="Q150" s="30"/>
      <c r="R150" s="30"/>
      <c r="S150" s="30"/>
      <c r="U150"/>
    </row>
    <row r="151" spans="1:23" x14ac:dyDescent="0.25">
      <c r="A151" s="42" t="s">
        <v>98</v>
      </c>
      <c r="B151" s="42"/>
      <c r="C151" s="43">
        <v>53643095</v>
      </c>
      <c r="D151" s="42"/>
      <c r="E151" s="44"/>
      <c r="F151" s="42"/>
      <c r="G151" s="43">
        <f>C151+E151</f>
        <v>53643095</v>
      </c>
      <c r="H151" s="42"/>
      <c r="I151" s="51">
        <v>3.75</v>
      </c>
      <c r="K151" s="45"/>
      <c r="L151" s="42"/>
      <c r="M151" s="45"/>
      <c r="O151" s="45"/>
      <c r="P151" s="42"/>
      <c r="Q151" s="51">
        <f>SUM(I151:O151)</f>
        <v>3.75</v>
      </c>
      <c r="R151" s="42"/>
      <c r="S151" s="51">
        <f>SUM(I151:O151)</f>
        <v>3.75</v>
      </c>
      <c r="T151" s="42"/>
      <c r="V151" s="42"/>
      <c r="W151" s="42"/>
    </row>
    <row r="152" spans="1:23" x14ac:dyDescent="0.25">
      <c r="E152"/>
      <c r="G152"/>
      <c r="I152"/>
      <c r="J152"/>
      <c r="K152"/>
      <c r="N152"/>
      <c r="Q152" s="30"/>
      <c r="S152" s="30"/>
      <c r="U152"/>
    </row>
    <row r="153" spans="1:23" x14ac:dyDescent="0.25">
      <c r="A153" t="s">
        <v>55</v>
      </c>
      <c r="C153" s="28">
        <f>124909502+71511702</f>
        <v>196421204</v>
      </c>
      <c r="E153" s="72">
        <v>567632</v>
      </c>
      <c r="G153" s="28">
        <f>C153+E153/2</f>
        <v>196705020</v>
      </c>
      <c r="I153" s="31" t="s">
        <v>102</v>
      </c>
      <c r="J153"/>
      <c r="K153" s="33"/>
      <c r="M153" s="64"/>
      <c r="N153"/>
      <c r="O153" s="33"/>
      <c r="Q153" s="31">
        <v>1</v>
      </c>
      <c r="S153" s="31">
        <v>1</v>
      </c>
      <c r="U153"/>
    </row>
    <row r="154" spans="1:23" x14ac:dyDescent="0.25">
      <c r="C154" s="28"/>
      <c r="E154"/>
      <c r="G154" s="28"/>
      <c r="I154" s="30"/>
      <c r="J154"/>
      <c r="K154"/>
      <c r="N154"/>
      <c r="Q154" s="30"/>
      <c r="S154" s="30"/>
      <c r="U154"/>
    </row>
    <row r="155" spans="1:23" x14ac:dyDescent="0.25">
      <c r="A155" s="42" t="s">
        <v>99</v>
      </c>
      <c r="B155" s="42"/>
      <c r="C155" s="43">
        <v>35258870</v>
      </c>
      <c r="D155" s="42"/>
      <c r="E155" s="44"/>
      <c r="F155" s="42"/>
      <c r="G155" s="43">
        <f>C155+E155</f>
        <v>35258870</v>
      </c>
      <c r="H155" s="42"/>
      <c r="I155" s="51">
        <v>3.75</v>
      </c>
      <c r="K155" s="45"/>
      <c r="L155" s="42"/>
      <c r="M155" s="45"/>
      <c r="O155" s="45"/>
      <c r="P155" s="42"/>
      <c r="Q155" s="51">
        <f>SUM(I155:O155)</f>
        <v>3.75</v>
      </c>
      <c r="R155" s="42"/>
      <c r="S155" s="51">
        <f>SUM(I155:O155)</f>
        <v>3.75</v>
      </c>
      <c r="T155" s="42"/>
      <c r="V155" s="42"/>
      <c r="W155" s="42"/>
    </row>
    <row r="156" spans="1:23" x14ac:dyDescent="0.25">
      <c r="E156"/>
      <c r="G156" s="28" t="s">
        <v>29</v>
      </c>
      <c r="I156"/>
      <c r="J156"/>
      <c r="K156"/>
      <c r="N156"/>
      <c r="Q156" s="30"/>
      <c r="S156" s="30"/>
      <c r="U156"/>
    </row>
    <row r="157" spans="1:23" x14ac:dyDescent="0.25">
      <c r="A157" t="s">
        <v>62</v>
      </c>
      <c r="C157" s="28">
        <v>150733480</v>
      </c>
      <c r="E157" s="73"/>
      <c r="G157" s="28">
        <f>C157+E157</f>
        <v>150733480</v>
      </c>
      <c r="I157" s="30">
        <v>2.2999999999999998</v>
      </c>
      <c r="J157"/>
      <c r="K157" s="30">
        <v>3.1</v>
      </c>
      <c r="M157" s="64"/>
      <c r="N157"/>
      <c r="O157" s="33"/>
      <c r="Q157" s="30">
        <f>SUM(I157:O157)</f>
        <v>5.4</v>
      </c>
      <c r="S157" s="30">
        <f>SUM(I157:O157)</f>
        <v>5.4</v>
      </c>
      <c r="U157"/>
    </row>
    <row r="158" spans="1:23" x14ac:dyDescent="0.25">
      <c r="E158"/>
      <c r="G158"/>
      <c r="I158"/>
      <c r="J158"/>
      <c r="K158"/>
      <c r="N158"/>
      <c r="Q158" s="30"/>
      <c r="S158" s="30"/>
      <c r="U158"/>
    </row>
    <row r="159" spans="1:23" x14ac:dyDescent="0.25">
      <c r="A159" s="42" t="s">
        <v>130</v>
      </c>
      <c r="B159" s="42"/>
      <c r="C159" s="43">
        <v>345461</v>
      </c>
      <c r="D159" s="42"/>
      <c r="E159" s="44"/>
      <c r="F159" s="42"/>
      <c r="G159" s="43">
        <f>C159+E159</f>
        <v>345461</v>
      </c>
      <c r="H159" s="42"/>
      <c r="I159" s="51">
        <v>1.5</v>
      </c>
      <c r="K159" s="45"/>
      <c r="L159" s="42"/>
      <c r="M159" s="45"/>
      <c r="O159" s="51">
        <v>0.5</v>
      </c>
      <c r="P159" s="42"/>
      <c r="Q159" s="51">
        <f>SUM(I159:O159)</f>
        <v>2</v>
      </c>
      <c r="R159" s="42"/>
      <c r="S159" s="51">
        <f>SUM(I159:O159)</f>
        <v>2</v>
      </c>
      <c r="T159" s="42"/>
      <c r="V159" s="42"/>
      <c r="W159" s="42"/>
    </row>
    <row r="160" spans="1:23" x14ac:dyDescent="0.25">
      <c r="C160" s="28"/>
      <c r="E160"/>
      <c r="G160" s="28"/>
      <c r="I160" s="30"/>
      <c r="J160"/>
      <c r="K160"/>
      <c r="N160"/>
      <c r="Q160" s="30"/>
      <c r="S160" s="30"/>
      <c r="U160"/>
    </row>
    <row r="161" spans="1:23" x14ac:dyDescent="0.25">
      <c r="A161" t="s">
        <v>134</v>
      </c>
      <c r="C161" s="28">
        <v>1439182920</v>
      </c>
      <c r="E161" s="73">
        <v>2513965</v>
      </c>
      <c r="G161" s="28">
        <f>C161+E161/2</f>
        <v>1440439902.5</v>
      </c>
      <c r="I161" s="30">
        <v>2.1</v>
      </c>
      <c r="J161"/>
      <c r="K161" s="33"/>
      <c r="M161" s="64"/>
      <c r="N161"/>
      <c r="O161" s="33"/>
      <c r="Q161" s="30">
        <f>SUM(I161:O161)</f>
        <v>2.1</v>
      </c>
      <c r="S161" s="30">
        <f>SUM(I161:O161)</f>
        <v>2.1</v>
      </c>
      <c r="U161"/>
    </row>
    <row r="162" spans="1:23" x14ac:dyDescent="0.25">
      <c r="C162" s="28"/>
      <c r="E162" s="28"/>
      <c r="G162" s="28" t="s">
        <v>29</v>
      </c>
      <c r="I162" s="30"/>
      <c r="J162" s="30"/>
      <c r="K162" s="30"/>
      <c r="L162" s="30"/>
      <c r="M162" s="30"/>
      <c r="N162" s="30"/>
      <c r="O162" s="30"/>
      <c r="Q162" s="30"/>
      <c r="R162" s="30"/>
      <c r="S162" s="30"/>
      <c r="U162"/>
    </row>
    <row r="163" spans="1:23" x14ac:dyDescent="0.25">
      <c r="A163" s="42" t="s">
        <v>39</v>
      </c>
      <c r="B163" s="42"/>
      <c r="C163" s="43">
        <v>92072973</v>
      </c>
      <c r="D163" s="42"/>
      <c r="E163" s="44"/>
      <c r="F163" s="42"/>
      <c r="G163" s="43">
        <f>C163+E163</f>
        <v>92072973</v>
      </c>
      <c r="H163" s="42"/>
      <c r="I163" s="51">
        <v>1.5</v>
      </c>
      <c r="K163" s="45"/>
      <c r="L163" s="42"/>
      <c r="M163" s="45"/>
      <c r="O163" s="45"/>
      <c r="P163" s="42"/>
      <c r="Q163" s="51">
        <f>SUM(I163:O163)</f>
        <v>1.5</v>
      </c>
      <c r="R163" s="42"/>
      <c r="S163" s="51">
        <f>SUM(I163:O163)</f>
        <v>1.5</v>
      </c>
      <c r="T163" s="42"/>
      <c r="V163" s="42"/>
      <c r="W163" s="42"/>
    </row>
    <row r="164" spans="1:23" x14ac:dyDescent="0.25">
      <c r="C164" s="28"/>
      <c r="E164" s="28"/>
      <c r="G164" s="28" t="s">
        <v>29</v>
      </c>
      <c r="I164" s="30"/>
      <c r="J164" s="30"/>
      <c r="K164" s="30"/>
      <c r="L164" s="30"/>
      <c r="M164" s="30"/>
      <c r="N164" s="30"/>
      <c r="O164" s="30"/>
      <c r="Q164" s="30"/>
      <c r="R164" s="30"/>
      <c r="S164" s="30"/>
      <c r="U164"/>
    </row>
    <row r="165" spans="1:23" x14ac:dyDescent="0.25">
      <c r="A165" t="s">
        <v>66</v>
      </c>
      <c r="C165" s="28">
        <v>100839993</v>
      </c>
      <c r="E165" s="72"/>
      <c r="G165" s="28">
        <f>C165+E165</f>
        <v>100839993</v>
      </c>
      <c r="I165" s="30">
        <v>1.5</v>
      </c>
      <c r="J165" s="30"/>
      <c r="K165" s="67"/>
      <c r="L165" s="30"/>
      <c r="M165" s="65"/>
      <c r="N165" s="30"/>
      <c r="O165" s="67"/>
      <c r="Q165" s="30">
        <f>SUM(I165:O165)</f>
        <v>1.5</v>
      </c>
      <c r="R165" s="30"/>
      <c r="S165" s="30">
        <f>SUM(I165:O165)</f>
        <v>1.5</v>
      </c>
      <c r="U165"/>
    </row>
    <row r="166" spans="1:23" x14ac:dyDescent="0.25">
      <c r="C166" s="28"/>
      <c r="E166" s="28"/>
      <c r="G166"/>
      <c r="I166" s="30"/>
      <c r="J166" s="30"/>
      <c r="K166" s="30"/>
      <c r="L166" s="30"/>
      <c r="M166" s="30"/>
      <c r="N166" s="30"/>
      <c r="O166" s="30"/>
      <c r="Q166" s="30"/>
      <c r="R166" s="30"/>
      <c r="S166" s="30"/>
      <c r="U166"/>
    </row>
    <row r="167" spans="1:23" x14ac:dyDescent="0.25">
      <c r="A167" s="42" t="s">
        <v>100</v>
      </c>
      <c r="B167" s="42"/>
      <c r="C167" s="43">
        <v>432069301</v>
      </c>
      <c r="D167" s="42"/>
      <c r="E167" s="44">
        <v>388775</v>
      </c>
      <c r="F167" s="42"/>
      <c r="G167" s="43">
        <f>C167+E167/2</f>
        <v>432263688.5</v>
      </c>
      <c r="H167" s="42"/>
      <c r="I167" s="51"/>
      <c r="K167" s="51">
        <v>7.5</v>
      </c>
      <c r="L167" s="42"/>
      <c r="M167" s="45"/>
      <c r="O167" s="45"/>
      <c r="P167" s="42"/>
      <c r="Q167" s="51">
        <f>SUM(I167:O167)</f>
        <v>7.5</v>
      </c>
      <c r="R167" s="42"/>
      <c r="S167" s="51">
        <f>SUM(I167:O167)</f>
        <v>7.5</v>
      </c>
      <c r="T167" s="42"/>
      <c r="V167" s="42"/>
      <c r="W167" s="42"/>
    </row>
    <row r="168" spans="1:23" x14ac:dyDescent="0.25">
      <c r="C168" s="28" t="s">
        <v>29</v>
      </c>
      <c r="E168" s="28"/>
      <c r="G168" s="28"/>
      <c r="I168" s="30"/>
      <c r="J168" s="30"/>
      <c r="K168" s="30"/>
      <c r="L168" s="30"/>
      <c r="M168" s="30"/>
      <c r="N168" s="30"/>
      <c r="O168" s="30"/>
      <c r="Q168" s="30"/>
      <c r="R168" s="30"/>
      <c r="S168" s="30"/>
      <c r="U168"/>
    </row>
    <row r="169" spans="1:23" x14ac:dyDescent="0.25">
      <c r="C169" s="28"/>
      <c r="E169" s="28"/>
      <c r="G169" s="28"/>
      <c r="I169" s="30"/>
      <c r="J169" s="30"/>
      <c r="K169" s="30"/>
      <c r="L169" s="30"/>
      <c r="M169" s="30"/>
      <c r="N169" s="30"/>
      <c r="O169" s="30"/>
      <c r="Q169" s="30"/>
      <c r="R169" s="30"/>
      <c r="S169" s="30"/>
      <c r="U169"/>
    </row>
    <row r="170" spans="1:23" x14ac:dyDescent="0.25">
      <c r="C170" s="36" t="s">
        <v>36</v>
      </c>
      <c r="D170" s="32"/>
      <c r="E170" s="70" t="s">
        <v>143</v>
      </c>
      <c r="F170" s="32"/>
      <c r="G170" s="32"/>
      <c r="H170" s="32"/>
      <c r="I170" s="66"/>
      <c r="J170" s="66"/>
      <c r="K170" s="66"/>
      <c r="L170" s="66"/>
      <c r="M170" s="30"/>
      <c r="N170" s="30"/>
      <c r="O170" s="30"/>
      <c r="Q170" s="30"/>
      <c r="R170" s="30"/>
      <c r="S170" s="30"/>
      <c r="U170"/>
    </row>
    <row r="171" spans="1:23" x14ac:dyDescent="0.25">
      <c r="C171" s="28"/>
      <c r="E171" s="28"/>
      <c r="G171"/>
      <c r="I171" s="30"/>
      <c r="J171" s="30"/>
      <c r="K171" s="30"/>
      <c r="L171" s="30"/>
      <c r="M171" s="30"/>
      <c r="N171" s="30"/>
      <c r="O171" s="30"/>
      <c r="Q171" s="30"/>
      <c r="R171" s="30"/>
      <c r="S171" s="30"/>
      <c r="U171"/>
    </row>
    <row r="172" spans="1:23" x14ac:dyDescent="0.25">
      <c r="C172" s="28"/>
      <c r="E172"/>
      <c r="G172"/>
      <c r="I172" s="30"/>
      <c r="J172" s="30"/>
      <c r="K172" s="30"/>
      <c r="L172" s="30"/>
      <c r="M172" s="30"/>
      <c r="N172" s="30"/>
      <c r="O172" s="30"/>
      <c r="Q172" s="30"/>
      <c r="R172" s="30"/>
      <c r="S172" s="30"/>
      <c r="U172"/>
    </row>
    <row r="173" spans="1:23" x14ac:dyDescent="0.25">
      <c r="A173" t="s">
        <v>136</v>
      </c>
      <c r="C173" s="28"/>
      <c r="E173"/>
      <c r="G173"/>
      <c r="I173" s="30"/>
      <c r="J173" s="30"/>
      <c r="K173" s="30"/>
      <c r="L173" s="30"/>
      <c r="M173" s="30"/>
      <c r="N173" s="30"/>
      <c r="O173" s="30"/>
      <c r="Q173" s="30"/>
      <c r="R173" s="30"/>
      <c r="S173" s="30"/>
      <c r="U173"/>
    </row>
    <row r="174" spans="1:23" x14ac:dyDescent="0.25">
      <c r="A174" s="60" t="s">
        <v>101</v>
      </c>
      <c r="C174" s="37"/>
      <c r="E174"/>
      <c r="G174"/>
      <c r="I174" s="30"/>
      <c r="J174" s="30"/>
      <c r="K174" s="30"/>
      <c r="L174" s="30"/>
      <c r="M174" s="30"/>
      <c r="N174" s="30"/>
      <c r="O174" s="30"/>
      <c r="Q174" s="30"/>
      <c r="R174" s="30"/>
      <c r="S174" s="30"/>
      <c r="U174"/>
    </row>
    <row r="175" spans="1:23" x14ac:dyDescent="0.25">
      <c r="C175" s="28"/>
      <c r="E175"/>
      <c r="G175"/>
      <c r="I175" s="30"/>
      <c r="J175" s="30"/>
      <c r="K175" s="30"/>
      <c r="L175" s="30"/>
      <c r="M175" s="30"/>
      <c r="N175" s="30"/>
      <c r="O175" s="30"/>
      <c r="Q175" s="30"/>
      <c r="R175" s="30"/>
      <c r="S175" s="30"/>
      <c r="U175"/>
    </row>
    <row r="176" spans="1:23" x14ac:dyDescent="0.25">
      <c r="E176"/>
      <c r="G176"/>
      <c r="I176"/>
      <c r="J176"/>
      <c r="K176"/>
      <c r="N176"/>
      <c r="Q176"/>
      <c r="U176"/>
    </row>
    <row r="177" spans="25:26" customFormat="1" x14ac:dyDescent="0.25">
      <c r="Y177" s="83"/>
      <c r="Z177" s="83"/>
    </row>
    <row r="178" spans="25:26" customFormat="1" x14ac:dyDescent="0.25">
      <c r="Y178" s="83"/>
      <c r="Z178" s="83"/>
    </row>
    <row r="179" spans="25:26" customFormat="1" x14ac:dyDescent="0.25">
      <c r="Y179" s="83"/>
      <c r="Z179" s="83"/>
    </row>
    <row r="180" spans="25:26" customFormat="1" x14ac:dyDescent="0.25">
      <c r="Y180" s="83"/>
      <c r="Z180" s="83"/>
    </row>
    <row r="181" spans="25:26" customFormat="1" x14ac:dyDescent="0.25">
      <c r="Y181" s="83"/>
      <c r="Z181" s="83"/>
    </row>
    <row r="182" spans="25:26" customFormat="1" x14ac:dyDescent="0.25">
      <c r="Y182" s="83"/>
      <c r="Z182" s="83"/>
    </row>
    <row r="183" spans="25:26" customFormat="1" x14ac:dyDescent="0.25">
      <c r="Y183" s="83"/>
      <c r="Z183" s="83"/>
    </row>
    <row r="184" spans="25:26" customFormat="1" x14ac:dyDescent="0.25">
      <c r="Y184" s="83"/>
      <c r="Z184" s="83"/>
    </row>
    <row r="185" spans="25:26" customFormat="1" x14ac:dyDescent="0.25">
      <c r="Y185" s="83"/>
      <c r="Z185" s="83"/>
    </row>
    <row r="186" spans="25:26" customFormat="1" x14ac:dyDescent="0.25">
      <c r="Y186" s="83"/>
      <c r="Z186" s="83"/>
    </row>
    <row r="187" spans="25:26" customFormat="1" x14ac:dyDescent="0.25">
      <c r="Y187" s="83"/>
      <c r="Z187" s="83"/>
    </row>
    <row r="188" spans="25:26" customFormat="1" x14ac:dyDescent="0.25">
      <c r="Y188" s="83"/>
      <c r="Z188" s="83"/>
    </row>
    <row r="189" spans="25:26" customFormat="1" x14ac:dyDescent="0.25">
      <c r="Y189" s="83"/>
      <c r="Z189" s="83"/>
    </row>
    <row r="190" spans="25:26" customFormat="1" x14ac:dyDescent="0.25">
      <c r="Y190" s="83"/>
      <c r="Z190" s="83"/>
    </row>
    <row r="191" spans="25:26" customFormat="1" x14ac:dyDescent="0.25">
      <c r="Y191" s="83"/>
      <c r="Z191" s="83"/>
    </row>
    <row r="192" spans="25:26" customFormat="1" x14ac:dyDescent="0.25">
      <c r="Y192" s="83"/>
      <c r="Z192" s="83"/>
    </row>
    <row r="193" spans="25:26" customFormat="1" x14ac:dyDescent="0.25">
      <c r="Y193" s="83"/>
      <c r="Z193" s="83"/>
    </row>
    <row r="194" spans="25:26" customFormat="1" x14ac:dyDescent="0.25">
      <c r="Y194" s="83"/>
      <c r="Z194" s="83"/>
    </row>
    <row r="195" spans="25:26" customFormat="1" x14ac:dyDescent="0.25">
      <c r="Y195" s="83"/>
      <c r="Z195" s="83"/>
    </row>
    <row r="196" spans="25:26" customFormat="1" x14ac:dyDescent="0.25">
      <c r="Y196" s="83"/>
      <c r="Z196" s="83"/>
    </row>
    <row r="197" spans="25:26" customFormat="1" x14ac:dyDescent="0.25">
      <c r="Y197" s="83"/>
      <c r="Z197" s="83"/>
    </row>
    <row r="198" spans="25:26" customFormat="1" x14ac:dyDescent="0.25">
      <c r="Y198" s="83"/>
      <c r="Z198" s="83"/>
    </row>
    <row r="199" spans="25:26" customFormat="1" x14ac:dyDescent="0.25">
      <c r="Y199" s="83"/>
      <c r="Z199" s="83"/>
    </row>
    <row r="200" spans="25:26" customFormat="1" x14ac:dyDescent="0.25">
      <c r="Y200" s="83"/>
      <c r="Z200" s="83"/>
    </row>
    <row r="201" spans="25:26" customFormat="1" x14ac:dyDescent="0.25">
      <c r="Y201" s="83"/>
      <c r="Z201" s="83"/>
    </row>
    <row r="202" spans="25:26" customFormat="1" x14ac:dyDescent="0.25">
      <c r="Y202" s="83"/>
      <c r="Z202" s="83"/>
    </row>
    <row r="203" spans="25:26" customFormat="1" x14ac:dyDescent="0.25">
      <c r="Y203" s="83"/>
      <c r="Z203" s="83"/>
    </row>
    <row r="204" spans="25:26" customFormat="1" x14ac:dyDescent="0.25">
      <c r="Y204" s="83"/>
      <c r="Z204" s="83"/>
    </row>
    <row r="205" spans="25:26" customFormat="1" x14ac:dyDescent="0.25">
      <c r="Y205" s="83"/>
      <c r="Z205" s="83"/>
    </row>
    <row r="206" spans="25:26" customFormat="1" x14ac:dyDescent="0.25">
      <c r="Y206" s="83"/>
      <c r="Z206" s="83"/>
    </row>
    <row r="207" spans="25:26" customFormat="1" x14ac:dyDescent="0.25">
      <c r="Y207" s="83"/>
      <c r="Z207" s="83"/>
    </row>
    <row r="208" spans="25:26" customFormat="1" x14ac:dyDescent="0.25">
      <c r="Y208" s="83"/>
      <c r="Z208" s="83"/>
    </row>
    <row r="209" spans="25:26" customFormat="1" x14ac:dyDescent="0.25">
      <c r="Y209" s="83"/>
      <c r="Z209" s="83"/>
    </row>
    <row r="210" spans="25:26" customFormat="1" x14ac:dyDescent="0.25">
      <c r="Y210" s="83"/>
      <c r="Z210" s="83"/>
    </row>
    <row r="211" spans="25:26" customFormat="1" x14ac:dyDescent="0.25">
      <c r="Y211" s="83"/>
      <c r="Z211" s="83"/>
    </row>
    <row r="212" spans="25:26" customFormat="1" x14ac:dyDescent="0.25">
      <c r="Y212" s="83"/>
      <c r="Z212" s="83"/>
    </row>
    <row r="213" spans="25:26" customFormat="1" x14ac:dyDescent="0.25">
      <c r="Y213" s="83"/>
      <c r="Z213" s="83"/>
    </row>
    <row r="214" spans="25:26" customFormat="1" x14ac:dyDescent="0.25">
      <c r="Y214" s="83"/>
      <c r="Z214" s="83"/>
    </row>
    <row r="215" spans="25:26" customFormat="1" x14ac:dyDescent="0.25">
      <c r="Y215" s="83"/>
      <c r="Z215" s="83"/>
    </row>
    <row r="216" spans="25:26" customFormat="1" x14ac:dyDescent="0.25">
      <c r="Y216" s="83"/>
      <c r="Z216" s="83"/>
    </row>
    <row r="217" spans="25:26" customFormat="1" x14ac:dyDescent="0.25">
      <c r="Y217" s="83"/>
      <c r="Z217" s="83"/>
    </row>
    <row r="218" spans="25:26" customFormat="1" x14ac:dyDescent="0.25">
      <c r="Y218" s="83"/>
      <c r="Z218" s="83"/>
    </row>
    <row r="219" spans="25:26" customFormat="1" x14ac:dyDescent="0.25">
      <c r="Y219" s="83"/>
      <c r="Z219" s="83"/>
    </row>
    <row r="220" spans="25:26" customFormat="1" x14ac:dyDescent="0.25">
      <c r="Y220" s="83"/>
      <c r="Z220" s="83"/>
    </row>
    <row r="221" spans="25:26" customFormat="1" x14ac:dyDescent="0.25">
      <c r="Y221" s="83"/>
      <c r="Z221" s="83"/>
    </row>
    <row r="222" spans="25:26" customFormat="1" x14ac:dyDescent="0.25">
      <c r="Y222" s="83"/>
      <c r="Z222" s="83"/>
    </row>
    <row r="223" spans="25:26" customFormat="1" x14ac:dyDescent="0.25">
      <c r="Y223" s="83"/>
      <c r="Z223" s="83"/>
    </row>
    <row r="224" spans="25:26" customFormat="1" x14ac:dyDescent="0.25">
      <c r="Y224" s="83"/>
      <c r="Z224" s="83"/>
    </row>
    <row r="225" spans="25:26" customFormat="1" x14ac:dyDescent="0.25">
      <c r="Y225" s="83"/>
      <c r="Z225" s="83"/>
    </row>
    <row r="226" spans="25:26" customFormat="1" x14ac:dyDescent="0.25">
      <c r="Y226" s="83"/>
      <c r="Z226" s="83"/>
    </row>
    <row r="227" spans="25:26" customFormat="1" x14ac:dyDescent="0.25">
      <c r="Y227" s="83"/>
      <c r="Z227" s="83"/>
    </row>
    <row r="228" spans="25:26" customFormat="1" x14ac:dyDescent="0.25">
      <c r="Y228" s="83"/>
      <c r="Z228" s="83"/>
    </row>
    <row r="229" spans="25:26" customFormat="1" x14ac:dyDescent="0.25">
      <c r="Y229" s="83"/>
      <c r="Z229" s="83"/>
    </row>
    <row r="230" spans="25:26" customFormat="1" x14ac:dyDescent="0.25">
      <c r="Y230" s="83"/>
      <c r="Z230" s="83"/>
    </row>
    <row r="231" spans="25:26" customFormat="1" x14ac:dyDescent="0.25">
      <c r="Y231" s="83"/>
      <c r="Z231" s="83"/>
    </row>
    <row r="232" spans="25:26" customFormat="1" x14ac:dyDescent="0.25">
      <c r="Y232" s="83"/>
      <c r="Z232" s="83"/>
    </row>
    <row r="233" spans="25:26" customFormat="1" x14ac:dyDescent="0.25">
      <c r="Y233" s="83"/>
      <c r="Z233" s="83"/>
    </row>
    <row r="234" spans="25:26" customFormat="1" x14ac:dyDescent="0.25">
      <c r="Y234" s="83"/>
      <c r="Z234" s="83"/>
    </row>
    <row r="235" spans="25:26" customFormat="1" x14ac:dyDescent="0.25">
      <c r="Y235" s="83"/>
      <c r="Z235" s="83"/>
    </row>
    <row r="236" spans="25:26" customFormat="1" x14ac:dyDescent="0.25">
      <c r="Y236" s="83"/>
      <c r="Z236" s="83"/>
    </row>
    <row r="237" spans="25:26" customFormat="1" x14ac:dyDescent="0.25">
      <c r="Y237" s="83"/>
      <c r="Z237" s="83"/>
    </row>
    <row r="238" spans="25:26" customFormat="1" x14ac:dyDescent="0.25">
      <c r="Y238" s="83"/>
      <c r="Z238" s="83"/>
    </row>
    <row r="239" spans="25:26" customFormat="1" x14ac:dyDescent="0.25">
      <c r="Y239" s="83"/>
      <c r="Z239" s="83"/>
    </row>
    <row r="240" spans="25:26" customFormat="1" x14ac:dyDescent="0.25">
      <c r="Y240" s="83"/>
      <c r="Z240" s="83"/>
    </row>
    <row r="241" spans="25:26" customFormat="1" x14ac:dyDescent="0.25">
      <c r="Y241" s="83"/>
      <c r="Z241" s="83"/>
    </row>
    <row r="242" spans="25:26" customFormat="1" x14ac:dyDescent="0.25">
      <c r="Y242" s="83"/>
      <c r="Z242" s="83"/>
    </row>
    <row r="243" spans="25:26" customFormat="1" x14ac:dyDescent="0.25">
      <c r="Y243" s="83"/>
      <c r="Z243" s="83"/>
    </row>
    <row r="244" spans="25:26" customFormat="1" x14ac:dyDescent="0.25">
      <c r="Y244" s="83"/>
      <c r="Z244" s="83"/>
    </row>
    <row r="245" spans="25:26" customFormat="1" x14ac:dyDescent="0.25">
      <c r="Y245" s="83"/>
      <c r="Z245" s="83"/>
    </row>
    <row r="246" spans="25:26" customFormat="1" x14ac:dyDescent="0.25">
      <c r="Y246" s="83"/>
      <c r="Z246" s="83"/>
    </row>
    <row r="247" spans="25:26" customFormat="1" x14ac:dyDescent="0.25">
      <c r="Y247" s="83"/>
      <c r="Z247" s="83"/>
    </row>
    <row r="248" spans="25:26" customFormat="1" x14ac:dyDescent="0.25">
      <c r="Y248" s="83"/>
      <c r="Z248" s="83"/>
    </row>
    <row r="249" spans="25:26" customFormat="1" x14ac:dyDescent="0.25">
      <c r="Y249" s="83"/>
      <c r="Z249" s="83"/>
    </row>
    <row r="250" spans="25:26" customFormat="1" x14ac:dyDescent="0.25">
      <c r="Y250" s="83"/>
      <c r="Z250" s="83"/>
    </row>
    <row r="251" spans="25:26" customFormat="1" x14ac:dyDescent="0.25">
      <c r="Y251" s="83"/>
      <c r="Z251" s="83"/>
    </row>
    <row r="252" spans="25:26" customFormat="1" x14ac:dyDescent="0.25">
      <c r="Y252" s="83"/>
      <c r="Z252" s="83"/>
    </row>
    <row r="253" spans="25:26" customFormat="1" x14ac:dyDescent="0.25">
      <c r="Y253" s="83"/>
      <c r="Z253" s="83"/>
    </row>
    <row r="254" spans="25:26" customFormat="1" x14ac:dyDescent="0.25">
      <c r="Y254" s="83"/>
      <c r="Z254" s="83"/>
    </row>
    <row r="255" spans="25:26" customFormat="1" x14ac:dyDescent="0.25">
      <c r="Y255" s="83"/>
      <c r="Z255" s="83"/>
    </row>
    <row r="256" spans="25:26" customFormat="1" x14ac:dyDescent="0.25">
      <c r="Y256" s="83"/>
      <c r="Z256" s="83"/>
    </row>
    <row r="257" spans="25:26" customFormat="1" x14ac:dyDescent="0.25">
      <c r="Y257" s="83"/>
      <c r="Z257" s="83"/>
    </row>
    <row r="258" spans="25:26" customFormat="1" x14ac:dyDescent="0.25">
      <c r="Y258" s="83"/>
      <c r="Z258" s="83"/>
    </row>
    <row r="259" spans="25:26" customFormat="1" x14ac:dyDescent="0.25">
      <c r="Y259" s="83"/>
      <c r="Z259" s="83"/>
    </row>
    <row r="260" spans="25:26" customFormat="1" x14ac:dyDescent="0.25">
      <c r="Y260" s="83"/>
      <c r="Z260" s="83"/>
    </row>
    <row r="261" spans="25:26" customFormat="1" x14ac:dyDescent="0.25">
      <c r="Y261" s="83"/>
      <c r="Z261" s="83"/>
    </row>
    <row r="262" spans="25:26" customFormat="1" x14ac:dyDescent="0.25">
      <c r="Y262" s="83"/>
      <c r="Z262" s="83"/>
    </row>
    <row r="263" spans="25:26" customFormat="1" x14ac:dyDescent="0.25">
      <c r="Y263" s="83"/>
      <c r="Z263" s="83"/>
    </row>
    <row r="264" spans="25:26" customFormat="1" x14ac:dyDescent="0.25">
      <c r="Y264" s="83"/>
      <c r="Z264" s="83"/>
    </row>
    <row r="265" spans="25:26" customFormat="1" x14ac:dyDescent="0.25">
      <c r="Y265" s="83"/>
      <c r="Z265" s="83"/>
    </row>
    <row r="266" spans="25:26" customFormat="1" x14ac:dyDescent="0.25">
      <c r="Y266" s="83"/>
      <c r="Z266" s="83"/>
    </row>
    <row r="267" spans="25:26" customFormat="1" x14ac:dyDescent="0.25">
      <c r="Y267" s="83"/>
      <c r="Z267" s="83"/>
    </row>
    <row r="268" spans="25:26" customFormat="1" x14ac:dyDescent="0.25">
      <c r="Y268" s="83"/>
      <c r="Z268" s="83"/>
    </row>
    <row r="269" spans="25:26" customFormat="1" x14ac:dyDescent="0.25">
      <c r="Y269" s="83"/>
      <c r="Z269" s="83"/>
    </row>
    <row r="270" spans="25:26" customFormat="1" x14ac:dyDescent="0.25">
      <c r="Y270" s="83"/>
      <c r="Z270" s="83"/>
    </row>
    <row r="271" spans="25:26" customFormat="1" x14ac:dyDescent="0.25">
      <c r="Y271" s="83"/>
      <c r="Z271" s="83"/>
    </row>
    <row r="272" spans="25:26" customFormat="1" x14ac:dyDescent="0.25">
      <c r="Y272" s="83"/>
      <c r="Z272" s="83"/>
    </row>
    <row r="273" spans="25:26" customFormat="1" x14ac:dyDescent="0.25">
      <c r="Y273" s="83"/>
      <c r="Z273" s="83"/>
    </row>
    <row r="274" spans="25:26" customFormat="1" x14ac:dyDescent="0.25">
      <c r="Y274" s="83"/>
      <c r="Z274" s="83"/>
    </row>
    <row r="275" spans="25:26" customFormat="1" x14ac:dyDescent="0.25">
      <c r="Y275" s="83"/>
      <c r="Z275" s="83"/>
    </row>
    <row r="276" spans="25:26" customFormat="1" x14ac:dyDescent="0.25">
      <c r="Y276" s="83"/>
      <c r="Z276" s="83"/>
    </row>
    <row r="277" spans="25:26" customFormat="1" x14ac:dyDescent="0.25">
      <c r="Y277" s="83"/>
      <c r="Z277" s="83"/>
    </row>
    <row r="278" spans="25:26" customFormat="1" x14ac:dyDescent="0.25">
      <c r="Y278" s="83"/>
      <c r="Z278" s="83"/>
    </row>
    <row r="279" spans="25:26" customFormat="1" x14ac:dyDescent="0.25">
      <c r="Y279" s="83"/>
      <c r="Z279" s="83"/>
    </row>
    <row r="280" spans="25:26" customFormat="1" x14ac:dyDescent="0.25">
      <c r="Y280" s="83"/>
      <c r="Z280" s="83"/>
    </row>
    <row r="281" spans="25:26" customFormat="1" x14ac:dyDescent="0.25">
      <c r="Y281" s="83"/>
      <c r="Z281" s="83"/>
    </row>
    <row r="282" spans="25:26" customFormat="1" x14ac:dyDescent="0.25">
      <c r="Y282" s="83"/>
      <c r="Z282" s="83"/>
    </row>
    <row r="283" spans="25:26" customFormat="1" x14ac:dyDescent="0.25">
      <c r="Y283" s="83"/>
      <c r="Z283" s="83"/>
    </row>
    <row r="284" spans="25:26" customFormat="1" x14ac:dyDescent="0.25">
      <c r="Y284" s="83"/>
      <c r="Z284" s="83"/>
    </row>
    <row r="285" spans="25:26" customFormat="1" x14ac:dyDescent="0.25">
      <c r="Y285" s="83"/>
      <c r="Z285" s="83"/>
    </row>
    <row r="286" spans="25:26" customFormat="1" x14ac:dyDescent="0.25">
      <c r="Y286" s="83"/>
      <c r="Z286" s="83"/>
    </row>
    <row r="287" spans="25:26" customFormat="1" x14ac:dyDescent="0.25">
      <c r="Y287" s="83"/>
      <c r="Z287" s="83"/>
    </row>
    <row r="288" spans="25:26" customFormat="1" x14ac:dyDescent="0.25">
      <c r="Y288" s="83"/>
      <c r="Z288" s="83"/>
    </row>
    <row r="289" spans="25:26" customFormat="1" x14ac:dyDescent="0.25">
      <c r="Y289" s="83"/>
      <c r="Z289" s="83"/>
    </row>
    <row r="290" spans="25:26" customFormat="1" x14ac:dyDescent="0.25">
      <c r="Y290" s="83"/>
      <c r="Z290" s="83"/>
    </row>
    <row r="291" spans="25:26" customFormat="1" x14ac:dyDescent="0.25">
      <c r="Y291" s="83"/>
      <c r="Z291" s="83"/>
    </row>
    <row r="292" spans="25:26" customFormat="1" x14ac:dyDescent="0.25">
      <c r="Y292" s="83"/>
      <c r="Z292" s="83"/>
    </row>
    <row r="293" spans="25:26" customFormat="1" x14ac:dyDescent="0.25">
      <c r="Y293" s="83"/>
      <c r="Z293" s="83"/>
    </row>
    <row r="294" spans="25:26" customFormat="1" x14ac:dyDescent="0.25">
      <c r="Y294" s="83"/>
      <c r="Z294" s="83"/>
    </row>
    <row r="295" spans="25:26" customFormat="1" x14ac:dyDescent="0.25">
      <c r="Y295" s="83"/>
      <c r="Z295" s="83"/>
    </row>
    <row r="296" spans="25:26" customFormat="1" x14ac:dyDescent="0.25">
      <c r="Y296" s="83"/>
      <c r="Z296" s="83"/>
    </row>
    <row r="297" spans="25:26" customFormat="1" x14ac:dyDescent="0.25">
      <c r="Y297" s="83"/>
      <c r="Z297" s="83"/>
    </row>
    <row r="298" spans="25:26" customFormat="1" x14ac:dyDescent="0.25">
      <c r="Y298" s="83"/>
      <c r="Z298" s="83"/>
    </row>
    <row r="299" spans="25:26" customFormat="1" x14ac:dyDescent="0.25">
      <c r="Y299" s="83"/>
      <c r="Z299" s="83"/>
    </row>
    <row r="300" spans="25:26" customFormat="1" x14ac:dyDescent="0.25">
      <c r="Y300" s="83"/>
      <c r="Z300" s="83"/>
    </row>
    <row r="301" spans="25:26" customFormat="1" x14ac:dyDescent="0.25">
      <c r="Y301" s="83"/>
      <c r="Z301" s="83"/>
    </row>
    <row r="302" spans="25:26" customFormat="1" x14ac:dyDescent="0.25">
      <c r="Y302" s="83"/>
      <c r="Z302" s="83"/>
    </row>
    <row r="303" spans="25:26" customFormat="1" x14ac:dyDescent="0.25">
      <c r="Y303" s="83"/>
      <c r="Z303" s="83"/>
    </row>
    <row r="304" spans="25:26" customFormat="1" x14ac:dyDescent="0.25">
      <c r="Y304" s="83"/>
      <c r="Z304" s="83"/>
    </row>
    <row r="305" spans="25:26" customFormat="1" x14ac:dyDescent="0.25">
      <c r="Y305" s="83"/>
      <c r="Z305" s="83"/>
    </row>
    <row r="306" spans="25:26" customFormat="1" x14ac:dyDescent="0.25">
      <c r="Y306" s="83"/>
      <c r="Z306" s="83"/>
    </row>
    <row r="307" spans="25:26" customFormat="1" x14ac:dyDescent="0.25">
      <c r="Y307" s="83"/>
      <c r="Z307" s="83"/>
    </row>
    <row r="308" spans="25:26" customFormat="1" x14ac:dyDescent="0.25">
      <c r="Y308" s="83"/>
      <c r="Z308" s="83"/>
    </row>
    <row r="309" spans="25:26" customFormat="1" x14ac:dyDescent="0.25">
      <c r="Y309" s="83"/>
      <c r="Z309" s="83"/>
    </row>
    <row r="310" spans="25:26" customFormat="1" x14ac:dyDescent="0.25">
      <c r="Y310" s="83"/>
      <c r="Z310" s="83"/>
    </row>
    <row r="311" spans="25:26" customFormat="1" x14ac:dyDescent="0.25">
      <c r="Y311" s="83"/>
      <c r="Z311" s="83"/>
    </row>
    <row r="312" spans="25:26" customFormat="1" x14ac:dyDescent="0.25">
      <c r="Y312" s="83"/>
      <c r="Z312" s="83"/>
    </row>
    <row r="313" spans="25:26" customFormat="1" x14ac:dyDescent="0.25">
      <c r="Y313" s="83"/>
      <c r="Z313" s="83"/>
    </row>
    <row r="314" spans="25:26" customFormat="1" x14ac:dyDescent="0.25">
      <c r="Y314" s="83"/>
      <c r="Z314" s="83"/>
    </row>
    <row r="315" spans="25:26" customFormat="1" x14ac:dyDescent="0.25">
      <c r="Y315" s="83"/>
      <c r="Z315" s="83"/>
    </row>
    <row r="316" spans="25:26" customFormat="1" x14ac:dyDescent="0.25">
      <c r="Y316" s="83"/>
      <c r="Z316" s="83"/>
    </row>
    <row r="317" spans="25:26" customFormat="1" x14ac:dyDescent="0.25">
      <c r="Y317" s="83"/>
      <c r="Z317" s="83"/>
    </row>
    <row r="318" spans="25:26" customFormat="1" x14ac:dyDescent="0.25">
      <c r="Y318" s="83"/>
      <c r="Z318" s="83"/>
    </row>
    <row r="319" spans="25:26" customFormat="1" x14ac:dyDescent="0.25">
      <c r="Y319" s="83"/>
      <c r="Z319" s="83"/>
    </row>
    <row r="320" spans="25:26" customFormat="1" x14ac:dyDescent="0.25">
      <c r="Y320" s="83"/>
      <c r="Z320" s="83"/>
    </row>
    <row r="321" spans="25:26" customFormat="1" x14ac:dyDescent="0.25">
      <c r="Y321" s="83"/>
      <c r="Z321" s="83"/>
    </row>
    <row r="322" spans="25:26" customFormat="1" x14ac:dyDescent="0.25">
      <c r="Y322" s="83"/>
      <c r="Z322" s="83"/>
    </row>
    <row r="323" spans="25:26" customFormat="1" x14ac:dyDescent="0.25">
      <c r="Y323" s="83"/>
      <c r="Z323" s="83"/>
    </row>
    <row r="324" spans="25:26" customFormat="1" x14ac:dyDescent="0.25">
      <c r="Y324" s="83"/>
      <c r="Z324" s="83"/>
    </row>
    <row r="325" spans="25:26" customFormat="1" x14ac:dyDescent="0.25">
      <c r="Y325" s="83"/>
      <c r="Z325" s="83"/>
    </row>
    <row r="326" spans="25:26" customFormat="1" x14ac:dyDescent="0.25">
      <c r="Y326" s="83"/>
      <c r="Z326" s="83"/>
    </row>
    <row r="327" spans="25:26" customFormat="1" x14ac:dyDescent="0.25">
      <c r="Y327" s="83"/>
      <c r="Z327" s="83"/>
    </row>
    <row r="328" spans="25:26" customFormat="1" x14ac:dyDescent="0.25">
      <c r="Y328" s="83"/>
      <c r="Z328" s="83"/>
    </row>
    <row r="329" spans="25:26" customFormat="1" x14ac:dyDescent="0.25">
      <c r="Y329" s="83"/>
      <c r="Z329" s="83"/>
    </row>
    <row r="330" spans="25:26" customFormat="1" x14ac:dyDescent="0.25">
      <c r="Y330" s="83"/>
      <c r="Z330" s="83"/>
    </row>
    <row r="331" spans="25:26" customFormat="1" x14ac:dyDescent="0.25">
      <c r="Y331" s="83"/>
      <c r="Z331" s="83"/>
    </row>
    <row r="332" spans="25:26" customFormat="1" x14ac:dyDescent="0.25">
      <c r="Y332" s="83"/>
      <c r="Z332" s="83"/>
    </row>
    <row r="333" spans="25:26" customFormat="1" x14ac:dyDescent="0.25">
      <c r="Y333" s="83"/>
      <c r="Z333" s="83"/>
    </row>
    <row r="334" spans="25:26" customFormat="1" x14ac:dyDescent="0.25">
      <c r="Y334" s="83"/>
      <c r="Z334" s="83"/>
    </row>
    <row r="335" spans="25:26" customFormat="1" x14ac:dyDescent="0.25">
      <c r="Y335" s="83"/>
      <c r="Z335" s="83"/>
    </row>
    <row r="336" spans="25:26" customFormat="1" x14ac:dyDescent="0.25">
      <c r="Y336" s="83"/>
      <c r="Z336" s="83"/>
    </row>
    <row r="337" spans="25:26" customFormat="1" x14ac:dyDescent="0.25">
      <c r="Y337" s="83"/>
      <c r="Z337" s="83"/>
    </row>
    <row r="338" spans="25:26" customFormat="1" x14ac:dyDescent="0.25">
      <c r="Y338" s="83"/>
      <c r="Z338" s="83"/>
    </row>
    <row r="339" spans="25:26" customFormat="1" x14ac:dyDescent="0.25">
      <c r="Y339" s="83"/>
      <c r="Z339" s="83"/>
    </row>
    <row r="340" spans="25:26" customFormat="1" x14ac:dyDescent="0.25">
      <c r="Y340" s="83"/>
      <c r="Z340" s="83"/>
    </row>
    <row r="341" spans="25:26" customFormat="1" x14ac:dyDescent="0.25">
      <c r="Y341" s="83"/>
      <c r="Z341" s="83"/>
    </row>
    <row r="342" spans="25:26" customFormat="1" x14ac:dyDescent="0.25">
      <c r="Y342" s="83"/>
      <c r="Z342" s="83"/>
    </row>
    <row r="343" spans="25:26" customFormat="1" x14ac:dyDescent="0.25">
      <c r="Y343" s="83"/>
      <c r="Z343" s="83"/>
    </row>
    <row r="344" spans="25:26" customFormat="1" x14ac:dyDescent="0.25">
      <c r="Y344" s="83"/>
      <c r="Z344" s="83"/>
    </row>
    <row r="345" spans="25:26" customFormat="1" x14ac:dyDescent="0.25">
      <c r="Y345" s="83"/>
      <c r="Z345" s="83"/>
    </row>
    <row r="346" spans="25:26" customFormat="1" x14ac:dyDescent="0.25">
      <c r="Y346" s="83"/>
      <c r="Z346" s="83"/>
    </row>
    <row r="347" spans="25:26" customFormat="1" x14ac:dyDescent="0.25">
      <c r="Y347" s="83"/>
      <c r="Z347" s="83"/>
    </row>
    <row r="348" spans="25:26" customFormat="1" x14ac:dyDescent="0.25">
      <c r="Y348" s="83"/>
      <c r="Z348" s="83"/>
    </row>
    <row r="349" spans="25:26" customFormat="1" x14ac:dyDescent="0.25">
      <c r="Y349" s="83"/>
      <c r="Z349" s="83"/>
    </row>
    <row r="350" spans="25:26" customFormat="1" x14ac:dyDescent="0.25">
      <c r="Y350" s="83"/>
      <c r="Z350" s="83"/>
    </row>
    <row r="351" spans="25:26" customFormat="1" x14ac:dyDescent="0.25">
      <c r="Y351" s="83"/>
      <c r="Z351" s="83"/>
    </row>
    <row r="352" spans="25:26" customFormat="1" x14ac:dyDescent="0.25">
      <c r="Y352" s="83"/>
      <c r="Z352" s="83"/>
    </row>
    <row r="353" spans="25:26" customFormat="1" x14ac:dyDescent="0.25">
      <c r="Y353" s="83"/>
      <c r="Z353" s="83"/>
    </row>
    <row r="354" spans="25:26" customFormat="1" x14ac:dyDescent="0.25">
      <c r="Y354" s="83"/>
      <c r="Z354" s="83"/>
    </row>
    <row r="355" spans="25:26" customFormat="1" x14ac:dyDescent="0.25">
      <c r="Y355" s="83"/>
      <c r="Z355" s="83"/>
    </row>
    <row r="356" spans="25:26" customFormat="1" x14ac:dyDescent="0.25">
      <c r="Y356" s="83"/>
      <c r="Z356" s="83"/>
    </row>
    <row r="357" spans="25:26" customFormat="1" x14ac:dyDescent="0.25">
      <c r="Y357" s="83"/>
      <c r="Z357" s="83"/>
    </row>
    <row r="358" spans="25:26" customFormat="1" x14ac:dyDescent="0.25">
      <c r="Y358" s="83"/>
      <c r="Z358" s="83"/>
    </row>
    <row r="359" spans="25:26" customFormat="1" x14ac:dyDescent="0.25">
      <c r="Y359" s="83"/>
      <c r="Z359" s="83"/>
    </row>
    <row r="360" spans="25:26" customFormat="1" x14ac:dyDescent="0.25">
      <c r="Y360" s="83"/>
      <c r="Z360" s="83"/>
    </row>
    <row r="361" spans="25:26" customFormat="1" x14ac:dyDescent="0.25">
      <c r="Y361" s="83"/>
      <c r="Z361" s="83"/>
    </row>
    <row r="362" spans="25:26" customFormat="1" x14ac:dyDescent="0.25">
      <c r="Y362" s="83"/>
      <c r="Z362" s="83"/>
    </row>
    <row r="363" spans="25:26" customFormat="1" x14ac:dyDescent="0.25">
      <c r="Y363" s="83"/>
      <c r="Z363" s="83"/>
    </row>
    <row r="364" spans="25:26" customFormat="1" x14ac:dyDescent="0.25">
      <c r="Y364" s="83"/>
      <c r="Z364" s="83"/>
    </row>
    <row r="365" spans="25:26" customFormat="1" x14ac:dyDescent="0.25">
      <c r="Y365" s="83"/>
      <c r="Z365" s="83"/>
    </row>
    <row r="366" spans="25:26" customFormat="1" x14ac:dyDescent="0.25">
      <c r="Y366" s="83"/>
      <c r="Z366" s="83"/>
    </row>
    <row r="367" spans="25:26" customFormat="1" x14ac:dyDescent="0.25">
      <c r="Y367" s="83"/>
      <c r="Z367" s="83"/>
    </row>
    <row r="368" spans="25:26" customFormat="1" x14ac:dyDescent="0.25">
      <c r="Y368" s="83"/>
      <c r="Z368" s="83"/>
    </row>
    <row r="369" spans="25:26" customFormat="1" x14ac:dyDescent="0.25">
      <c r="Y369" s="83"/>
      <c r="Z369" s="83"/>
    </row>
    <row r="370" spans="25:26" customFormat="1" x14ac:dyDescent="0.25">
      <c r="Y370" s="83"/>
      <c r="Z370" s="83"/>
    </row>
    <row r="371" spans="25:26" customFormat="1" x14ac:dyDescent="0.25">
      <c r="Y371" s="83"/>
      <c r="Z371" s="83"/>
    </row>
    <row r="372" spans="25:26" customFormat="1" x14ac:dyDescent="0.25">
      <c r="Y372" s="83"/>
      <c r="Z372" s="83"/>
    </row>
    <row r="373" spans="25:26" customFormat="1" x14ac:dyDescent="0.25">
      <c r="Y373" s="83"/>
      <c r="Z373" s="83"/>
    </row>
    <row r="374" spans="25:26" customFormat="1" x14ac:dyDescent="0.25">
      <c r="Y374" s="83"/>
      <c r="Z374" s="83"/>
    </row>
    <row r="375" spans="25:26" customFormat="1" x14ac:dyDescent="0.25">
      <c r="Y375" s="83"/>
      <c r="Z375" s="83"/>
    </row>
    <row r="376" spans="25:26" customFormat="1" x14ac:dyDescent="0.25">
      <c r="Y376" s="83"/>
      <c r="Z376" s="83"/>
    </row>
    <row r="377" spans="25:26" customFormat="1" x14ac:dyDescent="0.25">
      <c r="Y377" s="83"/>
      <c r="Z377" s="83"/>
    </row>
    <row r="378" spans="25:26" customFormat="1" x14ac:dyDescent="0.25">
      <c r="Y378" s="83"/>
      <c r="Z378" s="83"/>
    </row>
    <row r="379" spans="25:26" customFormat="1" x14ac:dyDescent="0.25">
      <c r="Y379" s="83"/>
      <c r="Z379" s="83"/>
    </row>
    <row r="380" spans="25:26" customFormat="1" x14ac:dyDescent="0.25">
      <c r="Y380" s="83"/>
      <c r="Z380" s="83"/>
    </row>
    <row r="381" spans="25:26" customFormat="1" x14ac:dyDescent="0.25">
      <c r="Y381" s="83"/>
      <c r="Z381" s="83"/>
    </row>
    <row r="382" spans="25:26" customFormat="1" x14ac:dyDescent="0.25">
      <c r="Y382" s="83"/>
      <c r="Z382" s="83"/>
    </row>
    <row r="383" spans="25:26" customFormat="1" x14ac:dyDescent="0.25">
      <c r="Y383" s="83"/>
      <c r="Z383" s="83"/>
    </row>
    <row r="384" spans="25:26" customFormat="1" x14ac:dyDescent="0.25">
      <c r="Y384" s="83"/>
      <c r="Z384" s="83"/>
    </row>
    <row r="385" spans="25:26" customFormat="1" x14ac:dyDescent="0.25">
      <c r="Y385" s="83"/>
      <c r="Z385" s="83"/>
    </row>
    <row r="386" spans="25:26" customFormat="1" x14ac:dyDescent="0.25">
      <c r="Y386" s="83"/>
      <c r="Z386" s="83"/>
    </row>
    <row r="387" spans="25:26" customFormat="1" x14ac:dyDescent="0.25">
      <c r="Y387" s="83"/>
      <c r="Z387" s="83"/>
    </row>
    <row r="388" spans="25:26" customFormat="1" x14ac:dyDescent="0.25">
      <c r="Y388" s="83"/>
      <c r="Z388" s="83"/>
    </row>
    <row r="389" spans="25:26" customFormat="1" x14ac:dyDescent="0.25">
      <c r="Y389" s="83"/>
      <c r="Z389" s="83"/>
    </row>
    <row r="390" spans="25:26" customFormat="1" x14ac:dyDescent="0.25">
      <c r="Y390" s="83"/>
      <c r="Z390" s="83"/>
    </row>
    <row r="391" spans="25:26" customFormat="1" x14ac:dyDescent="0.25">
      <c r="Y391" s="83"/>
      <c r="Z391" s="83"/>
    </row>
    <row r="392" spans="25:26" customFormat="1" x14ac:dyDescent="0.25">
      <c r="Y392" s="83"/>
      <c r="Z392" s="83"/>
    </row>
    <row r="393" spans="25:26" customFormat="1" x14ac:dyDescent="0.25">
      <c r="Y393" s="83"/>
      <c r="Z393" s="83"/>
    </row>
    <row r="394" spans="25:26" customFormat="1" x14ac:dyDescent="0.25">
      <c r="Y394" s="83"/>
      <c r="Z394" s="83"/>
    </row>
    <row r="395" spans="25:26" customFormat="1" x14ac:dyDescent="0.25">
      <c r="Y395" s="83"/>
      <c r="Z395" s="83"/>
    </row>
    <row r="396" spans="25:26" customFormat="1" x14ac:dyDescent="0.25">
      <c r="Y396" s="83"/>
      <c r="Z396" s="83"/>
    </row>
    <row r="397" spans="25:26" customFormat="1" x14ac:dyDescent="0.25">
      <c r="Y397" s="83"/>
      <c r="Z397" s="83"/>
    </row>
    <row r="398" spans="25:26" customFormat="1" x14ac:dyDescent="0.25">
      <c r="Y398" s="83"/>
      <c r="Z398" s="83"/>
    </row>
    <row r="399" spans="25:26" customFormat="1" x14ac:dyDescent="0.25">
      <c r="Y399" s="83"/>
      <c r="Z399" s="83"/>
    </row>
    <row r="400" spans="25:26" customFormat="1" x14ac:dyDescent="0.25">
      <c r="Y400" s="83"/>
      <c r="Z400" s="83"/>
    </row>
    <row r="401" spans="25:26" customFormat="1" x14ac:dyDescent="0.25">
      <c r="Y401" s="83"/>
      <c r="Z401" s="83"/>
    </row>
    <row r="402" spans="25:26" customFormat="1" x14ac:dyDescent="0.25">
      <c r="Y402" s="83"/>
      <c r="Z402" s="83"/>
    </row>
    <row r="403" spans="25:26" customFormat="1" x14ac:dyDescent="0.25">
      <c r="Y403" s="83"/>
      <c r="Z403" s="83"/>
    </row>
    <row r="404" spans="25:26" customFormat="1" x14ac:dyDescent="0.25">
      <c r="Y404" s="83"/>
      <c r="Z404" s="83"/>
    </row>
    <row r="405" spans="25:26" customFormat="1" x14ac:dyDescent="0.25">
      <c r="Y405" s="83"/>
      <c r="Z405" s="83"/>
    </row>
    <row r="406" spans="25:26" customFormat="1" x14ac:dyDescent="0.25">
      <c r="Y406" s="83"/>
      <c r="Z406" s="83"/>
    </row>
    <row r="407" spans="25:26" customFormat="1" x14ac:dyDescent="0.25">
      <c r="Y407" s="83"/>
      <c r="Z407" s="83"/>
    </row>
    <row r="408" spans="25:26" customFormat="1" x14ac:dyDescent="0.25">
      <c r="Y408" s="83"/>
      <c r="Z408" s="83"/>
    </row>
    <row r="409" spans="25:26" customFormat="1" x14ac:dyDescent="0.25">
      <c r="Y409" s="83"/>
      <c r="Z409" s="83"/>
    </row>
    <row r="410" spans="25:26" customFormat="1" x14ac:dyDescent="0.25">
      <c r="Y410" s="83"/>
      <c r="Z410" s="83"/>
    </row>
    <row r="411" spans="25:26" customFormat="1" x14ac:dyDescent="0.25">
      <c r="Y411" s="83"/>
      <c r="Z411" s="83"/>
    </row>
    <row r="412" spans="25:26" customFormat="1" x14ac:dyDescent="0.25">
      <c r="Y412" s="83"/>
      <c r="Z412" s="83"/>
    </row>
    <row r="413" spans="25:26" customFormat="1" x14ac:dyDescent="0.25">
      <c r="Y413" s="83"/>
      <c r="Z413" s="83"/>
    </row>
    <row r="414" spans="25:26" customFormat="1" x14ac:dyDescent="0.25">
      <c r="Y414" s="83"/>
      <c r="Z414" s="83"/>
    </row>
    <row r="415" spans="25:26" customFormat="1" x14ac:dyDescent="0.25">
      <c r="Y415" s="83"/>
      <c r="Z415" s="83"/>
    </row>
    <row r="416" spans="25:26" customFormat="1" x14ac:dyDescent="0.25">
      <c r="Y416" s="83"/>
      <c r="Z416" s="83"/>
    </row>
    <row r="417" spans="25:26" customFormat="1" x14ac:dyDescent="0.25">
      <c r="Y417" s="83"/>
      <c r="Z417" s="83"/>
    </row>
    <row r="418" spans="25:26" customFormat="1" x14ac:dyDescent="0.25">
      <c r="Y418" s="83"/>
      <c r="Z418" s="83"/>
    </row>
    <row r="419" spans="25:26" customFormat="1" x14ac:dyDescent="0.25">
      <c r="Y419" s="83"/>
      <c r="Z419" s="83"/>
    </row>
    <row r="420" spans="25:26" customFormat="1" x14ac:dyDescent="0.25">
      <c r="Y420" s="83"/>
      <c r="Z420" s="83"/>
    </row>
    <row r="421" spans="25:26" customFormat="1" x14ac:dyDescent="0.25">
      <c r="Y421" s="83"/>
      <c r="Z421" s="83"/>
    </row>
    <row r="422" spans="25:26" customFormat="1" x14ac:dyDescent="0.25">
      <c r="Y422" s="83"/>
      <c r="Z422" s="83"/>
    </row>
    <row r="423" spans="25:26" customFormat="1" x14ac:dyDescent="0.25">
      <c r="Y423" s="83"/>
      <c r="Z423" s="83"/>
    </row>
    <row r="424" spans="25:26" customFormat="1" x14ac:dyDescent="0.25">
      <c r="Y424" s="83"/>
      <c r="Z424" s="83"/>
    </row>
    <row r="425" spans="25:26" customFormat="1" x14ac:dyDescent="0.25">
      <c r="Y425" s="83"/>
      <c r="Z425" s="83"/>
    </row>
    <row r="426" spans="25:26" customFormat="1" x14ac:dyDescent="0.25">
      <c r="Y426" s="83"/>
      <c r="Z426" s="83"/>
    </row>
    <row r="427" spans="25:26" customFormat="1" x14ac:dyDescent="0.25">
      <c r="Y427" s="83"/>
      <c r="Z427" s="83"/>
    </row>
    <row r="428" spans="25:26" customFormat="1" x14ac:dyDescent="0.25">
      <c r="Y428" s="83"/>
      <c r="Z428" s="83"/>
    </row>
    <row r="429" spans="25:26" customFormat="1" x14ac:dyDescent="0.25">
      <c r="Y429" s="83"/>
      <c r="Z429" s="83"/>
    </row>
    <row r="430" spans="25:26" customFormat="1" x14ac:dyDescent="0.25">
      <c r="Y430" s="83"/>
      <c r="Z430" s="83"/>
    </row>
    <row r="431" spans="25:26" customFormat="1" x14ac:dyDescent="0.25">
      <c r="Y431" s="83"/>
      <c r="Z431" s="83"/>
    </row>
    <row r="432" spans="25:26" customFormat="1" x14ac:dyDescent="0.25">
      <c r="Y432" s="83"/>
      <c r="Z432" s="83"/>
    </row>
    <row r="433" spans="25:26" customFormat="1" x14ac:dyDescent="0.25">
      <c r="Y433" s="83"/>
      <c r="Z433" s="83"/>
    </row>
    <row r="434" spans="25:26" customFormat="1" x14ac:dyDescent="0.25">
      <c r="Y434" s="83"/>
      <c r="Z434" s="83"/>
    </row>
    <row r="435" spans="25:26" customFormat="1" x14ac:dyDescent="0.25">
      <c r="Y435" s="83"/>
      <c r="Z435" s="83"/>
    </row>
    <row r="436" spans="25:26" customFormat="1" x14ac:dyDescent="0.25">
      <c r="Y436" s="83"/>
      <c r="Z436" s="83"/>
    </row>
    <row r="437" spans="25:26" customFormat="1" x14ac:dyDescent="0.25">
      <c r="Y437" s="83"/>
      <c r="Z437" s="83"/>
    </row>
    <row r="438" spans="25:26" customFormat="1" x14ac:dyDescent="0.25">
      <c r="Y438" s="83"/>
      <c r="Z438" s="83"/>
    </row>
    <row r="439" spans="25:26" customFormat="1" x14ac:dyDescent="0.25">
      <c r="Y439" s="83"/>
      <c r="Z439" s="83"/>
    </row>
    <row r="440" spans="25:26" customFormat="1" x14ac:dyDescent="0.25">
      <c r="Y440" s="83"/>
      <c r="Z440" s="83"/>
    </row>
    <row r="441" spans="25:26" customFormat="1" x14ac:dyDescent="0.25">
      <c r="Y441" s="83"/>
      <c r="Z441" s="83"/>
    </row>
    <row r="442" spans="25:26" customFormat="1" x14ac:dyDescent="0.25">
      <c r="Y442" s="83"/>
      <c r="Z442" s="83"/>
    </row>
    <row r="443" spans="25:26" customFormat="1" x14ac:dyDescent="0.25">
      <c r="Y443" s="83"/>
      <c r="Z443" s="83"/>
    </row>
    <row r="444" spans="25:26" customFormat="1" x14ac:dyDescent="0.25">
      <c r="Y444" s="83"/>
      <c r="Z444" s="83"/>
    </row>
    <row r="445" spans="25:26" customFormat="1" x14ac:dyDescent="0.25">
      <c r="Y445" s="83"/>
      <c r="Z445" s="83"/>
    </row>
    <row r="446" spans="25:26" customFormat="1" x14ac:dyDescent="0.25">
      <c r="Y446" s="83"/>
      <c r="Z446" s="83"/>
    </row>
    <row r="447" spans="25:26" customFormat="1" x14ac:dyDescent="0.25">
      <c r="Y447" s="83"/>
      <c r="Z447" s="83"/>
    </row>
    <row r="448" spans="25:26" customFormat="1" x14ac:dyDescent="0.25">
      <c r="Y448" s="83"/>
      <c r="Z448" s="83"/>
    </row>
    <row r="449" spans="25:26" customFormat="1" x14ac:dyDescent="0.25">
      <c r="Y449" s="83"/>
      <c r="Z449" s="83"/>
    </row>
    <row r="450" spans="25:26" customFormat="1" x14ac:dyDescent="0.25">
      <c r="Y450" s="83"/>
      <c r="Z450" s="83"/>
    </row>
    <row r="451" spans="25:26" customFormat="1" x14ac:dyDescent="0.25">
      <c r="Y451" s="83"/>
      <c r="Z451" s="83"/>
    </row>
    <row r="452" spans="25:26" customFormat="1" x14ac:dyDescent="0.25">
      <c r="Y452" s="83"/>
      <c r="Z452" s="83"/>
    </row>
    <row r="453" spans="25:26" customFormat="1" x14ac:dyDescent="0.25">
      <c r="Y453" s="83"/>
      <c r="Z453" s="83"/>
    </row>
    <row r="454" spans="25:26" customFormat="1" x14ac:dyDescent="0.25">
      <c r="Y454" s="83"/>
      <c r="Z454" s="83"/>
    </row>
    <row r="455" spans="25:26" customFormat="1" x14ac:dyDescent="0.25">
      <c r="Y455" s="83"/>
      <c r="Z455" s="83"/>
    </row>
    <row r="456" spans="25:26" customFormat="1" x14ac:dyDescent="0.25">
      <c r="Y456" s="83"/>
      <c r="Z456" s="83"/>
    </row>
    <row r="457" spans="25:26" customFormat="1" x14ac:dyDescent="0.25">
      <c r="Y457" s="83"/>
      <c r="Z457" s="83"/>
    </row>
    <row r="458" spans="25:26" customFormat="1" x14ac:dyDescent="0.25">
      <c r="Y458" s="83"/>
      <c r="Z458" s="83"/>
    </row>
    <row r="459" spans="25:26" customFormat="1" x14ac:dyDescent="0.25">
      <c r="Y459" s="83"/>
      <c r="Z459" s="83"/>
    </row>
    <row r="460" spans="25:26" customFormat="1" x14ac:dyDescent="0.25">
      <c r="Y460" s="83"/>
      <c r="Z460" s="83"/>
    </row>
    <row r="461" spans="25:26" customFormat="1" x14ac:dyDescent="0.25">
      <c r="Y461" s="83"/>
      <c r="Z461" s="83"/>
    </row>
    <row r="462" spans="25:26" customFormat="1" x14ac:dyDescent="0.25">
      <c r="Y462" s="83"/>
      <c r="Z462" s="83"/>
    </row>
    <row r="463" spans="25:26" customFormat="1" x14ac:dyDescent="0.25">
      <c r="Y463" s="83"/>
      <c r="Z463" s="83"/>
    </row>
    <row r="464" spans="25:26" customFormat="1" x14ac:dyDescent="0.25">
      <c r="Y464" s="83"/>
      <c r="Z464" s="83"/>
    </row>
    <row r="465" spans="25:26" customFormat="1" x14ac:dyDescent="0.25">
      <c r="Y465" s="83"/>
      <c r="Z465" s="83"/>
    </row>
    <row r="466" spans="25:26" customFormat="1" x14ac:dyDescent="0.25">
      <c r="Y466" s="83"/>
      <c r="Z466" s="83"/>
    </row>
    <row r="467" spans="25:26" customFormat="1" x14ac:dyDescent="0.25">
      <c r="Y467" s="83"/>
      <c r="Z467" s="83"/>
    </row>
    <row r="468" spans="25:26" customFormat="1" x14ac:dyDescent="0.25">
      <c r="Y468" s="83"/>
      <c r="Z468" s="83"/>
    </row>
    <row r="469" spans="25:26" customFormat="1" x14ac:dyDescent="0.25">
      <c r="Y469" s="83"/>
      <c r="Z469" s="83"/>
    </row>
    <row r="470" spans="25:26" customFormat="1" x14ac:dyDescent="0.25">
      <c r="Y470" s="83"/>
      <c r="Z470" s="83"/>
    </row>
    <row r="471" spans="25:26" customFormat="1" x14ac:dyDescent="0.25">
      <c r="Y471" s="83"/>
      <c r="Z471" s="83"/>
    </row>
    <row r="472" spans="25:26" customFormat="1" x14ac:dyDescent="0.25">
      <c r="Y472" s="83"/>
      <c r="Z472" s="83"/>
    </row>
    <row r="473" spans="25:26" customFormat="1" x14ac:dyDescent="0.25">
      <c r="Y473" s="83"/>
      <c r="Z473" s="83"/>
    </row>
    <row r="474" spans="25:26" customFormat="1" x14ac:dyDescent="0.25">
      <c r="Y474" s="83"/>
      <c r="Z474" s="83"/>
    </row>
    <row r="475" spans="25:26" customFormat="1" x14ac:dyDescent="0.25">
      <c r="Y475" s="83"/>
      <c r="Z475" s="83"/>
    </row>
    <row r="476" spans="25:26" customFormat="1" x14ac:dyDescent="0.25">
      <c r="Y476" s="83"/>
      <c r="Z476" s="83"/>
    </row>
    <row r="477" spans="25:26" customFormat="1" x14ac:dyDescent="0.25">
      <c r="Y477" s="83"/>
      <c r="Z477" s="83"/>
    </row>
    <row r="478" spans="25:26" customFormat="1" x14ac:dyDescent="0.25">
      <c r="Y478" s="83"/>
      <c r="Z478" s="83"/>
    </row>
    <row r="479" spans="25:26" customFormat="1" x14ac:dyDescent="0.25">
      <c r="Y479" s="83"/>
      <c r="Z479" s="83"/>
    </row>
    <row r="480" spans="25:26" customFormat="1" x14ac:dyDescent="0.25">
      <c r="Y480" s="83"/>
      <c r="Z480" s="83"/>
    </row>
    <row r="481" spans="25:26" customFormat="1" x14ac:dyDescent="0.25">
      <c r="Y481" s="83"/>
      <c r="Z481" s="83"/>
    </row>
    <row r="482" spans="25:26" customFormat="1" x14ac:dyDescent="0.25">
      <c r="Y482" s="83"/>
      <c r="Z482" s="83"/>
    </row>
    <row r="483" spans="25:26" customFormat="1" x14ac:dyDescent="0.25">
      <c r="Y483" s="83"/>
      <c r="Z483" s="83"/>
    </row>
    <row r="484" spans="25:26" customFormat="1" x14ac:dyDescent="0.25">
      <c r="Y484" s="83"/>
      <c r="Z484" s="83"/>
    </row>
    <row r="485" spans="25:26" customFormat="1" x14ac:dyDescent="0.25">
      <c r="Y485" s="83"/>
      <c r="Z485" s="83"/>
    </row>
    <row r="486" spans="25:26" customFormat="1" x14ac:dyDescent="0.25">
      <c r="Y486" s="83"/>
      <c r="Z486" s="83"/>
    </row>
    <row r="487" spans="25:26" customFormat="1" x14ac:dyDescent="0.25">
      <c r="Y487" s="83"/>
      <c r="Z487" s="83"/>
    </row>
    <row r="488" spans="25:26" customFormat="1" x14ac:dyDescent="0.25">
      <c r="Y488" s="83"/>
      <c r="Z488" s="83"/>
    </row>
    <row r="489" spans="25:26" customFormat="1" x14ac:dyDescent="0.25">
      <c r="Y489" s="83"/>
      <c r="Z489" s="83"/>
    </row>
    <row r="490" spans="25:26" customFormat="1" x14ac:dyDescent="0.25">
      <c r="Y490" s="83"/>
      <c r="Z490" s="83"/>
    </row>
    <row r="491" spans="25:26" customFormat="1" x14ac:dyDescent="0.25">
      <c r="Y491" s="83"/>
      <c r="Z491" s="83"/>
    </row>
    <row r="492" spans="25:26" customFormat="1" x14ac:dyDescent="0.25">
      <c r="Y492" s="83"/>
      <c r="Z492" s="83"/>
    </row>
    <row r="493" spans="25:26" customFormat="1" x14ac:dyDescent="0.25">
      <c r="Y493" s="83"/>
      <c r="Z493" s="83"/>
    </row>
    <row r="494" spans="25:26" customFormat="1" x14ac:dyDescent="0.25">
      <c r="Y494" s="83"/>
      <c r="Z494" s="83"/>
    </row>
    <row r="495" spans="25:26" customFormat="1" x14ac:dyDescent="0.25">
      <c r="Y495" s="83"/>
      <c r="Z495" s="83"/>
    </row>
    <row r="496" spans="25:26" customFormat="1" x14ac:dyDescent="0.25">
      <c r="Y496" s="83"/>
      <c r="Z496" s="83"/>
    </row>
    <row r="497" spans="25:26" customFormat="1" x14ac:dyDescent="0.25">
      <c r="Y497" s="83"/>
      <c r="Z497" s="83"/>
    </row>
    <row r="498" spans="25:26" customFormat="1" x14ac:dyDescent="0.25">
      <c r="Y498" s="83"/>
      <c r="Z498" s="83"/>
    </row>
    <row r="499" spans="25:26" customFormat="1" x14ac:dyDescent="0.25">
      <c r="Y499" s="83"/>
      <c r="Z499" s="83"/>
    </row>
    <row r="500" spans="25:26" customFormat="1" x14ac:dyDescent="0.25">
      <c r="Y500" s="83"/>
      <c r="Z500" s="83"/>
    </row>
    <row r="501" spans="25:26" customFormat="1" x14ac:dyDescent="0.25">
      <c r="Y501" s="83"/>
      <c r="Z501" s="83"/>
    </row>
    <row r="502" spans="25:26" customFormat="1" x14ac:dyDescent="0.25">
      <c r="Y502" s="83"/>
      <c r="Z502" s="83"/>
    </row>
    <row r="503" spans="25:26" customFormat="1" x14ac:dyDescent="0.25">
      <c r="Y503" s="83"/>
      <c r="Z503" s="83"/>
    </row>
    <row r="504" spans="25:26" customFormat="1" x14ac:dyDescent="0.25">
      <c r="Y504" s="83"/>
      <c r="Z504" s="83"/>
    </row>
    <row r="505" spans="25:26" customFormat="1" x14ac:dyDescent="0.25">
      <c r="Y505" s="83"/>
      <c r="Z505" s="83"/>
    </row>
    <row r="506" spans="25:26" customFormat="1" x14ac:dyDescent="0.25">
      <c r="Y506" s="83"/>
      <c r="Z506" s="83"/>
    </row>
    <row r="507" spans="25:26" customFormat="1" x14ac:dyDescent="0.25">
      <c r="Y507" s="83"/>
      <c r="Z507" s="83"/>
    </row>
    <row r="508" spans="25:26" customFormat="1" x14ac:dyDescent="0.25">
      <c r="Y508" s="83"/>
      <c r="Z508" s="83"/>
    </row>
    <row r="509" spans="25:26" customFormat="1" x14ac:dyDescent="0.25">
      <c r="Y509" s="83"/>
      <c r="Z509" s="83"/>
    </row>
    <row r="510" spans="25:26" customFormat="1" x14ac:dyDescent="0.25">
      <c r="Y510" s="83"/>
      <c r="Z510" s="83"/>
    </row>
    <row r="511" spans="25:26" customFormat="1" x14ac:dyDescent="0.25">
      <c r="Y511" s="83"/>
      <c r="Z511" s="83"/>
    </row>
    <row r="512" spans="25:26" customFormat="1" x14ac:dyDescent="0.25">
      <c r="Y512" s="83"/>
      <c r="Z512" s="83"/>
    </row>
    <row r="513" spans="25:26" customFormat="1" x14ac:dyDescent="0.25">
      <c r="Y513" s="83"/>
      <c r="Z513" s="83"/>
    </row>
    <row r="514" spans="25:26" customFormat="1" x14ac:dyDescent="0.25">
      <c r="Y514" s="83"/>
      <c r="Z514" s="83"/>
    </row>
    <row r="515" spans="25:26" customFormat="1" x14ac:dyDescent="0.25">
      <c r="Y515" s="83"/>
      <c r="Z515" s="83"/>
    </row>
    <row r="516" spans="25:26" customFormat="1" x14ac:dyDescent="0.25">
      <c r="Y516" s="83"/>
      <c r="Z516" s="83"/>
    </row>
    <row r="517" spans="25:26" customFormat="1" x14ac:dyDescent="0.25">
      <c r="Y517" s="83"/>
      <c r="Z517" s="83"/>
    </row>
    <row r="518" spans="25:26" customFormat="1" x14ac:dyDescent="0.25">
      <c r="Y518" s="83"/>
      <c r="Z518" s="83"/>
    </row>
    <row r="519" spans="25:26" customFormat="1" x14ac:dyDescent="0.25">
      <c r="Y519" s="83"/>
      <c r="Z519" s="83"/>
    </row>
    <row r="520" spans="25:26" customFormat="1" x14ac:dyDescent="0.25">
      <c r="Y520" s="83"/>
      <c r="Z520" s="83"/>
    </row>
    <row r="521" spans="25:26" customFormat="1" x14ac:dyDescent="0.25">
      <c r="Y521" s="83"/>
      <c r="Z521" s="83"/>
    </row>
    <row r="522" spans="25:26" customFormat="1" x14ac:dyDescent="0.25">
      <c r="Y522" s="83"/>
      <c r="Z522" s="83"/>
    </row>
    <row r="523" spans="25:26" customFormat="1" x14ac:dyDescent="0.25">
      <c r="Y523" s="83"/>
      <c r="Z523" s="83"/>
    </row>
    <row r="524" spans="25:26" customFormat="1" x14ac:dyDescent="0.25">
      <c r="Y524" s="83"/>
      <c r="Z524" s="83"/>
    </row>
    <row r="525" spans="25:26" customFormat="1" x14ac:dyDescent="0.25">
      <c r="Y525" s="83"/>
      <c r="Z525" s="83"/>
    </row>
    <row r="526" spans="25:26" customFormat="1" x14ac:dyDescent="0.25">
      <c r="Y526" s="83"/>
      <c r="Z526" s="83"/>
    </row>
    <row r="527" spans="25:26" customFormat="1" x14ac:dyDescent="0.25">
      <c r="Y527" s="83"/>
      <c r="Z527" s="83"/>
    </row>
    <row r="528" spans="25:26" customFormat="1" x14ac:dyDescent="0.25">
      <c r="Y528" s="83"/>
      <c r="Z528" s="83"/>
    </row>
    <row r="529" spans="25:26" customFormat="1" x14ac:dyDescent="0.25">
      <c r="Y529" s="83"/>
      <c r="Z529" s="83"/>
    </row>
    <row r="530" spans="25:26" customFormat="1" x14ac:dyDescent="0.25">
      <c r="Y530" s="83"/>
      <c r="Z530" s="83"/>
    </row>
    <row r="531" spans="25:26" customFormat="1" x14ac:dyDescent="0.25">
      <c r="Y531" s="83"/>
      <c r="Z531" s="83"/>
    </row>
    <row r="532" spans="25:26" customFormat="1" x14ac:dyDescent="0.25">
      <c r="Y532" s="83"/>
      <c r="Z532" s="83"/>
    </row>
    <row r="533" spans="25:26" customFormat="1" x14ac:dyDescent="0.25">
      <c r="Y533" s="83"/>
      <c r="Z533" s="83"/>
    </row>
    <row r="534" spans="25:26" customFormat="1" x14ac:dyDescent="0.25">
      <c r="Y534" s="83"/>
      <c r="Z534" s="83"/>
    </row>
    <row r="535" spans="25:26" customFormat="1" x14ac:dyDescent="0.25">
      <c r="Y535" s="83"/>
      <c r="Z535" s="83"/>
    </row>
    <row r="536" spans="25:26" customFormat="1" x14ac:dyDescent="0.25">
      <c r="Y536" s="83"/>
      <c r="Z536" s="83"/>
    </row>
    <row r="537" spans="25:26" customFormat="1" x14ac:dyDescent="0.25">
      <c r="Y537" s="83"/>
      <c r="Z537" s="83"/>
    </row>
    <row r="538" spans="25:26" customFormat="1" x14ac:dyDescent="0.25">
      <c r="Y538" s="83"/>
      <c r="Z538" s="83"/>
    </row>
    <row r="539" spans="25:26" customFormat="1" x14ac:dyDescent="0.25">
      <c r="Y539" s="83"/>
      <c r="Z539" s="83"/>
    </row>
    <row r="540" spans="25:26" customFormat="1" x14ac:dyDescent="0.25">
      <c r="Y540" s="83"/>
      <c r="Z540" s="83"/>
    </row>
    <row r="541" spans="25:26" customFormat="1" x14ac:dyDescent="0.25">
      <c r="Y541" s="83"/>
      <c r="Z541" s="83"/>
    </row>
    <row r="542" spans="25:26" customFormat="1" x14ac:dyDescent="0.25">
      <c r="Y542" s="83"/>
      <c r="Z542" s="83"/>
    </row>
    <row r="543" spans="25:26" customFormat="1" x14ac:dyDescent="0.25">
      <c r="Y543" s="83"/>
      <c r="Z543" s="83"/>
    </row>
    <row r="544" spans="25:26" customFormat="1" x14ac:dyDescent="0.25">
      <c r="Y544" s="83"/>
      <c r="Z544" s="83"/>
    </row>
    <row r="545" spans="25:26" customFormat="1" x14ac:dyDescent="0.25">
      <c r="Y545" s="83"/>
      <c r="Z545" s="83"/>
    </row>
    <row r="546" spans="25:26" customFormat="1" x14ac:dyDescent="0.25">
      <c r="Y546" s="83"/>
      <c r="Z546" s="83"/>
    </row>
    <row r="547" spans="25:26" customFormat="1" x14ac:dyDescent="0.25">
      <c r="Y547" s="83"/>
      <c r="Z547" s="83"/>
    </row>
    <row r="548" spans="25:26" customFormat="1" x14ac:dyDescent="0.25">
      <c r="Y548" s="83"/>
      <c r="Z548" s="83"/>
    </row>
    <row r="549" spans="25:26" customFormat="1" x14ac:dyDescent="0.25">
      <c r="Y549" s="83"/>
      <c r="Z549" s="83"/>
    </row>
    <row r="550" spans="25:26" customFormat="1" x14ac:dyDescent="0.25">
      <c r="Y550" s="83"/>
      <c r="Z550" s="83"/>
    </row>
    <row r="551" spans="25:26" customFormat="1" x14ac:dyDescent="0.25">
      <c r="Y551" s="83"/>
      <c r="Z551" s="83"/>
    </row>
    <row r="552" spans="25:26" customFormat="1" x14ac:dyDescent="0.25">
      <c r="Y552" s="83"/>
      <c r="Z552" s="83"/>
    </row>
    <row r="553" spans="25:26" customFormat="1" x14ac:dyDescent="0.25">
      <c r="Y553" s="83"/>
      <c r="Z553" s="83"/>
    </row>
    <row r="554" spans="25:26" customFormat="1" x14ac:dyDescent="0.25">
      <c r="Y554" s="83"/>
      <c r="Z554" s="83"/>
    </row>
    <row r="555" spans="25:26" customFormat="1" x14ac:dyDescent="0.25">
      <c r="Y555" s="83"/>
      <c r="Z555" s="83"/>
    </row>
    <row r="556" spans="25:26" customFormat="1" x14ac:dyDescent="0.25">
      <c r="Y556" s="83"/>
      <c r="Z556" s="83"/>
    </row>
    <row r="557" spans="25:26" customFormat="1" x14ac:dyDescent="0.25">
      <c r="Y557" s="83"/>
      <c r="Z557" s="83"/>
    </row>
    <row r="558" spans="25:26" customFormat="1" x14ac:dyDescent="0.25">
      <c r="Y558" s="83"/>
      <c r="Z558" s="83"/>
    </row>
    <row r="559" spans="25:26" customFormat="1" x14ac:dyDescent="0.25">
      <c r="Y559" s="83"/>
      <c r="Z559" s="83"/>
    </row>
    <row r="560" spans="25:26" customFormat="1" x14ac:dyDescent="0.25">
      <c r="Y560" s="83"/>
      <c r="Z560" s="83"/>
    </row>
    <row r="561" spans="25:26" customFormat="1" x14ac:dyDescent="0.25">
      <c r="Y561" s="83"/>
      <c r="Z561" s="83"/>
    </row>
    <row r="562" spans="25:26" customFormat="1" x14ac:dyDescent="0.25">
      <c r="Y562" s="83"/>
      <c r="Z562" s="83"/>
    </row>
    <row r="563" spans="25:26" customFormat="1" x14ac:dyDescent="0.25">
      <c r="Y563" s="83"/>
      <c r="Z563" s="83"/>
    </row>
    <row r="564" spans="25:26" customFormat="1" x14ac:dyDescent="0.25">
      <c r="Y564" s="83"/>
      <c r="Z564" s="83"/>
    </row>
    <row r="565" spans="25:26" customFormat="1" x14ac:dyDescent="0.25">
      <c r="Y565" s="83"/>
      <c r="Z565" s="83"/>
    </row>
    <row r="566" spans="25:26" customFormat="1" x14ac:dyDescent="0.25">
      <c r="Y566" s="83"/>
      <c r="Z566" s="83"/>
    </row>
    <row r="567" spans="25:26" customFormat="1" x14ac:dyDescent="0.25">
      <c r="Y567" s="83"/>
      <c r="Z567" s="83"/>
    </row>
    <row r="568" spans="25:26" customFormat="1" x14ac:dyDescent="0.25">
      <c r="Y568" s="83"/>
      <c r="Z568" s="83"/>
    </row>
    <row r="569" spans="25:26" customFormat="1" x14ac:dyDescent="0.25">
      <c r="Y569" s="83"/>
      <c r="Z569" s="83"/>
    </row>
    <row r="570" spans="25:26" customFormat="1" x14ac:dyDescent="0.25">
      <c r="Y570" s="83"/>
      <c r="Z570" s="83"/>
    </row>
    <row r="571" spans="25:26" customFormat="1" x14ac:dyDescent="0.25">
      <c r="Y571" s="83"/>
      <c r="Z571" s="83"/>
    </row>
    <row r="572" spans="25:26" customFormat="1" x14ac:dyDescent="0.25">
      <c r="Y572" s="83"/>
      <c r="Z572" s="83"/>
    </row>
    <row r="573" spans="25:26" customFormat="1" x14ac:dyDescent="0.25">
      <c r="Y573" s="83"/>
      <c r="Z573" s="83"/>
    </row>
    <row r="574" spans="25:26" customFormat="1" x14ac:dyDescent="0.25">
      <c r="Y574" s="83"/>
      <c r="Z574" s="83"/>
    </row>
    <row r="575" spans="25:26" customFormat="1" x14ac:dyDescent="0.25">
      <c r="Y575" s="83"/>
      <c r="Z575" s="83"/>
    </row>
    <row r="576" spans="25:26" customFormat="1" x14ac:dyDescent="0.25">
      <c r="Y576" s="83"/>
      <c r="Z576" s="83"/>
    </row>
    <row r="577" spans="25:26" customFormat="1" x14ac:dyDescent="0.25">
      <c r="Y577" s="83"/>
      <c r="Z577" s="83"/>
    </row>
    <row r="578" spans="25:26" customFormat="1" x14ac:dyDescent="0.25">
      <c r="Y578" s="83"/>
      <c r="Z578" s="83"/>
    </row>
    <row r="579" spans="25:26" customFormat="1" x14ac:dyDescent="0.25">
      <c r="Y579" s="83"/>
      <c r="Z579" s="83"/>
    </row>
    <row r="580" spans="25:26" customFormat="1" x14ac:dyDescent="0.25">
      <c r="Y580" s="83"/>
      <c r="Z580" s="83"/>
    </row>
    <row r="581" spans="25:26" customFormat="1" x14ac:dyDescent="0.25">
      <c r="Y581" s="83"/>
      <c r="Z581" s="83"/>
    </row>
    <row r="582" spans="25:26" customFormat="1" x14ac:dyDescent="0.25">
      <c r="Y582" s="83"/>
      <c r="Z582" s="83"/>
    </row>
    <row r="583" spans="25:26" customFormat="1" x14ac:dyDescent="0.25">
      <c r="Y583" s="83"/>
      <c r="Z583" s="83"/>
    </row>
    <row r="584" spans="25:26" customFormat="1" x14ac:dyDescent="0.25">
      <c r="Y584" s="83"/>
      <c r="Z584" s="83"/>
    </row>
    <row r="585" spans="25:26" customFormat="1" x14ac:dyDescent="0.25">
      <c r="Y585" s="83"/>
      <c r="Z585" s="83"/>
    </row>
    <row r="586" spans="25:26" customFormat="1" x14ac:dyDescent="0.25">
      <c r="Y586" s="83"/>
      <c r="Z586" s="83"/>
    </row>
    <row r="587" spans="25:26" customFormat="1" x14ac:dyDescent="0.25">
      <c r="Y587" s="83"/>
      <c r="Z587" s="83"/>
    </row>
    <row r="588" spans="25:26" customFormat="1" x14ac:dyDescent="0.25">
      <c r="Y588" s="83"/>
      <c r="Z588" s="83"/>
    </row>
    <row r="589" spans="25:26" customFormat="1" x14ac:dyDescent="0.25">
      <c r="Y589" s="83"/>
      <c r="Z589" s="83"/>
    </row>
    <row r="590" spans="25:26" customFormat="1" x14ac:dyDescent="0.25">
      <c r="Y590" s="83"/>
      <c r="Z590" s="83"/>
    </row>
    <row r="591" spans="25:26" customFormat="1" x14ac:dyDescent="0.25">
      <c r="Y591" s="83"/>
      <c r="Z591" s="83"/>
    </row>
    <row r="592" spans="25:26" customFormat="1" x14ac:dyDescent="0.25">
      <c r="Y592" s="83"/>
      <c r="Z592" s="83"/>
    </row>
    <row r="593" spans="25:26" customFormat="1" x14ac:dyDescent="0.25">
      <c r="Y593" s="83"/>
      <c r="Z593" s="83"/>
    </row>
    <row r="594" spans="25:26" customFormat="1" x14ac:dyDescent="0.25">
      <c r="Y594" s="83"/>
      <c r="Z594" s="83"/>
    </row>
    <row r="595" spans="25:26" customFormat="1" x14ac:dyDescent="0.25">
      <c r="Y595" s="83"/>
      <c r="Z595" s="83"/>
    </row>
    <row r="596" spans="25:26" customFormat="1" x14ac:dyDescent="0.25">
      <c r="Y596" s="83"/>
      <c r="Z596" s="83"/>
    </row>
    <row r="597" spans="25:26" customFormat="1" x14ac:dyDescent="0.25">
      <c r="Y597" s="83"/>
      <c r="Z597" s="83"/>
    </row>
    <row r="598" spans="25:26" customFormat="1" x14ac:dyDescent="0.25">
      <c r="Y598" s="83"/>
      <c r="Z598" s="83"/>
    </row>
    <row r="599" spans="25:26" customFormat="1" x14ac:dyDescent="0.25">
      <c r="Y599" s="83"/>
      <c r="Z599" s="83"/>
    </row>
    <row r="600" spans="25:26" customFormat="1" x14ac:dyDescent="0.25">
      <c r="Y600" s="83"/>
      <c r="Z600" s="83"/>
    </row>
    <row r="601" spans="25:26" customFormat="1" x14ac:dyDescent="0.25">
      <c r="Y601" s="83"/>
      <c r="Z601" s="83"/>
    </row>
    <row r="602" spans="25:26" customFormat="1" x14ac:dyDescent="0.25">
      <c r="Y602" s="83"/>
      <c r="Z602" s="83"/>
    </row>
    <row r="603" spans="25:26" customFormat="1" x14ac:dyDescent="0.25">
      <c r="Y603" s="83"/>
      <c r="Z603" s="83"/>
    </row>
    <row r="604" spans="25:26" customFormat="1" x14ac:dyDescent="0.25">
      <c r="Y604" s="83"/>
      <c r="Z604" s="83"/>
    </row>
    <row r="605" spans="25:26" customFormat="1" x14ac:dyDescent="0.25">
      <c r="Y605" s="83"/>
      <c r="Z605" s="83"/>
    </row>
    <row r="606" spans="25:26" customFormat="1" x14ac:dyDescent="0.25">
      <c r="Y606" s="83"/>
      <c r="Z606" s="83"/>
    </row>
    <row r="607" spans="25:26" customFormat="1" x14ac:dyDescent="0.25">
      <c r="Y607" s="83"/>
      <c r="Z607" s="83"/>
    </row>
    <row r="608" spans="25:26" customFormat="1" x14ac:dyDescent="0.25">
      <c r="Y608" s="83"/>
      <c r="Z608" s="83"/>
    </row>
    <row r="609" spans="25:26" customFormat="1" x14ac:dyDescent="0.25">
      <c r="Y609" s="83"/>
      <c r="Z609" s="83"/>
    </row>
    <row r="610" spans="25:26" customFormat="1" x14ac:dyDescent="0.25">
      <c r="Y610" s="83"/>
      <c r="Z610" s="83"/>
    </row>
    <row r="611" spans="25:26" customFormat="1" x14ac:dyDescent="0.25">
      <c r="Y611" s="83"/>
      <c r="Z611" s="83"/>
    </row>
    <row r="612" spans="25:26" customFormat="1" x14ac:dyDescent="0.25">
      <c r="Y612" s="83"/>
      <c r="Z612" s="83"/>
    </row>
    <row r="613" spans="25:26" customFormat="1" x14ac:dyDescent="0.25">
      <c r="Y613" s="83"/>
      <c r="Z613" s="83"/>
    </row>
    <row r="614" spans="25:26" customFormat="1" x14ac:dyDescent="0.25">
      <c r="Y614" s="83"/>
      <c r="Z614" s="83"/>
    </row>
    <row r="615" spans="25:26" customFormat="1" x14ac:dyDescent="0.25">
      <c r="Y615" s="83"/>
      <c r="Z615" s="83"/>
    </row>
    <row r="616" spans="25:26" customFormat="1" x14ac:dyDescent="0.25">
      <c r="Y616" s="83"/>
      <c r="Z616" s="83"/>
    </row>
    <row r="617" spans="25:26" customFormat="1" x14ac:dyDescent="0.25">
      <c r="Y617" s="83"/>
      <c r="Z617" s="83"/>
    </row>
    <row r="618" spans="25:26" customFormat="1" x14ac:dyDescent="0.25">
      <c r="Y618" s="83"/>
      <c r="Z618" s="83"/>
    </row>
    <row r="619" spans="25:26" customFormat="1" x14ac:dyDescent="0.25">
      <c r="Y619" s="83"/>
      <c r="Z619" s="83"/>
    </row>
    <row r="620" spans="25:26" customFormat="1" x14ac:dyDescent="0.25">
      <c r="Y620" s="83"/>
      <c r="Z620" s="83"/>
    </row>
  </sheetData>
  <mergeCells count="35">
    <mergeCell ref="R88:U88"/>
    <mergeCell ref="R48:T48"/>
    <mergeCell ref="O91:P91"/>
    <mergeCell ref="C133:L133"/>
    <mergeCell ref="R90:T90"/>
    <mergeCell ref="R91:T91"/>
    <mergeCell ref="I90:K90"/>
    <mergeCell ref="L90:M90"/>
    <mergeCell ref="R87:U87"/>
    <mergeCell ref="O48:P48"/>
    <mergeCell ref="O90:P90"/>
    <mergeCell ref="C132:L132"/>
    <mergeCell ref="L91:M91"/>
    <mergeCell ref="G88:N88"/>
    <mergeCell ref="G2:N2"/>
    <mergeCell ref="G44:N44"/>
    <mergeCell ref="G45:N45"/>
    <mergeCell ref="G3:N3"/>
    <mergeCell ref="I4:K4"/>
    <mergeCell ref="L4:M4"/>
    <mergeCell ref="I47:K47"/>
    <mergeCell ref="L47:M47"/>
    <mergeCell ref="L5:M5"/>
    <mergeCell ref="G87:N87"/>
    <mergeCell ref="L48:M48"/>
    <mergeCell ref="R2:U2"/>
    <mergeCell ref="R3:U3"/>
    <mergeCell ref="R44:U44"/>
    <mergeCell ref="R4:T4"/>
    <mergeCell ref="R5:T5"/>
    <mergeCell ref="R47:T47"/>
    <mergeCell ref="O4:P4"/>
    <mergeCell ref="O5:P5"/>
    <mergeCell ref="O47:P47"/>
    <mergeCell ref="R45:U45"/>
  </mergeCells>
  <phoneticPr fontId="0" type="noConversion"/>
  <printOptions horizontalCentered="1"/>
  <pageMargins left="0.25" right="0" top="0.25" bottom="0.25" header="0.5" footer="0.5"/>
  <pageSetup paperSize="5" scale="64" fitToHeight="4" orientation="landscape" r:id="rId1"/>
  <headerFooter alignWithMargins="0">
    <oddHeader>&amp;RPAGE &amp;P OF &amp;N</oddHeader>
    <oddFooter>&amp;R&amp;"Arial,Regular"&amp;10&amp;D</oddFooter>
  </headerFooter>
  <rowBreaks count="3" manualBreakCount="3">
    <brk id="42" max="23" man="1"/>
    <brk id="85" max="23" man="1"/>
    <brk id="129" max="2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200809E71FF246A4E1FECC3F3F1B01" ma:contentTypeVersion="3" ma:contentTypeDescription="Create a new document." ma:contentTypeScope="" ma:versionID="7561f26f4db3c4e1e1c39cad18806e71">
  <xsd:schema xmlns:xsd="http://www.w3.org/2001/XMLSchema" xmlns:xs="http://www.w3.org/2001/XMLSchema" xmlns:p="http://schemas.microsoft.com/office/2006/metadata/properties" xmlns:ns3="7ef4c941-2e97-443f-a7e7-4709f7dda838" targetNamespace="http://schemas.microsoft.com/office/2006/metadata/properties" ma:root="true" ma:fieldsID="4fbcb429b4ed7a102ab93de6262f176e" ns3:_="">
    <xsd:import namespace="7ef4c941-2e97-443f-a7e7-4709f7dda8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f4c941-2e97-443f-a7e7-4709f7dda8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F531ED-CF98-4AD1-8964-3E534567AF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f4c941-2e97-443f-a7e7-4709f7dda8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59AD2A-BA23-4C01-AB9C-956AA89522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5E1152-A612-4E5C-A628-EBAB65BCD3FF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7ef4c941-2e97-443f-a7e7-4709f7dda838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CURRENT TAXABLE RATES</vt:lpstr>
      <vt:lpstr>'CURRENT TAXABLE RATES'!Print_Area</vt:lpstr>
      <vt:lpstr>SISDOP</vt:lpstr>
      <vt:lpstr>SISDOT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Gooch, Liz</cp:lastModifiedBy>
  <cp:lastPrinted>2023-10-03T16:52:35Z</cp:lastPrinted>
  <dcterms:created xsi:type="dcterms:W3CDTF">2000-08-15T12:16:54Z</dcterms:created>
  <dcterms:modified xsi:type="dcterms:W3CDTF">2024-01-11T15:34:04Z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0x01010053200809E71FF246A4E1FECC3F3F1B01</vt:lpwstr>
  </property>
</Properties>
</file>