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M:\_2026 Equalization\Reports - STATE\PPSR - L-4050\County\"/>
    </mc:Choice>
  </mc:AlternateContent>
  <xr:revisionPtr revIDLastSave="0" documentId="8_{D5C8C313-89ED-439D-9224-835EC18A30F2}" xr6:coauthVersionLast="47" xr6:coauthVersionMax="47" xr10:uidLastSave="{00000000-0000-0000-0000-000000000000}"/>
  <workbookProtection workbookAlgorithmName="SHA-512" workbookHashValue="plrxX6ST/EdGG8WMhzL7cEYg6TO168/6wScWh0xBVw2V49kG69MTg3iLV+ykVUDL7vibb7Qrp88UdzemeR32Kw==" workbookSaltValue="S5S3CkfLjNIIFDz/oTgfTQ==" workbookSpinCount="100000" lockStructure="1"/>
  <bookViews>
    <workbookView xWindow="396" yWindow="588" windowWidth="22824" windowHeight="11448" tabRatio="690" firstSheet="2" activeTab="5" xr2:uid="{00000000-000D-0000-FFFF-FFFF00000000}"/>
  </bookViews>
  <sheets>
    <sheet name="Instructions" sheetId="20" r:id="rId1"/>
    <sheet name="PP Value Change Summary" sheetId="23" r:id="rId2"/>
    <sheet name="Balance Summary" sheetId="19" r:id="rId3"/>
    <sheet name="PP Values - Co|Twp|City|Vlg" sheetId="1" r:id="rId4"/>
    <sheet name="PP Values - SD|ISD|CC" sheetId="11" r:id="rId5"/>
    <sheet name="PP Values - Local Authorities" sheetId="13" r:id="rId6"/>
    <sheet name="DataChanges" sheetId="36" state="veryHidden" r:id="rId7"/>
    <sheet name="Export" sheetId="35" r:id="rId8"/>
  </sheets>
  <definedNames>
    <definedName name="_xlnm._FilterDatabase" localSheetId="3" hidden="1">'PP Values - Co|Twp|City|Vlg'!$A$4:$F$4</definedName>
    <definedName name="_xlnm._FilterDatabase" localSheetId="5" hidden="1">'PP Values - Local Authorities'!$A$4:$F$4</definedName>
    <definedName name="_xlnm._FilterDatabase" localSheetId="4" hidden="1">'PP Values - SD|ISD|CC'!$A$4:$G$4</definedName>
    <definedName name="_xlnm.Print_Area" localSheetId="2">'Balance Summary'!$B$2:$H$33</definedName>
    <definedName name="_xlnm.Print_Area" localSheetId="3">'PP Values - Co|Twp|City|Vlg'!$A$1:$AL$65</definedName>
    <definedName name="_xlnm.Print_Area" localSheetId="5">'PP Values - Local Authorities'!$A$1:$AL$79</definedName>
    <definedName name="_xlnm.Print_Area" localSheetId="4">'PP Values - SD|ISD|CC'!$A$1:$AM$79</definedName>
    <definedName name="_xlnm.Print_Titles" localSheetId="2">'Balance Summary'!$2:$9</definedName>
    <definedName name="_xlnm.Print_Titles" localSheetId="7">Export!$3:$3</definedName>
    <definedName name="_xlnm.Print_Titles" localSheetId="1">'PP Value Change Summary'!$1:$4</definedName>
    <definedName name="_xlnm.Print_Titles" localSheetId="3">'PP Values - Co|Twp|City|Vlg'!$A:$F,'PP Values - Co|Twp|City|Vlg'!$1:$4</definedName>
    <definedName name="_xlnm.Print_Titles" localSheetId="5">'PP Values - Local Authorities'!$A:$F,'PP Values - Local Authorities'!$1:$4</definedName>
    <definedName name="_xlnm.Print_Titles" localSheetId="4">'PP Values - SD|ISD|CC'!$A:$G,'PP Values - SD|ISD|CC'!$1:$4</definedName>
    <definedName name="taxable_values">Export!$A$3:$AP$77</definedName>
    <definedName name="Z_24B6AABC_262F_4330_867C_F34CCEB67A71_.wvu.Cols" localSheetId="2" hidden="1">'Balance Summary'!$J:$XFD</definedName>
    <definedName name="Z_24B6AABC_262F_4330_867C_F34CCEB67A71_.wvu.Cols" localSheetId="6" hidden="1">DataChanges!$AD:$XFD</definedName>
    <definedName name="Z_24B6AABC_262F_4330_867C_F34CCEB67A71_.wvu.Cols" localSheetId="7" hidden="1">Export!$AG:$XFD</definedName>
    <definedName name="Z_24B6AABC_262F_4330_867C_F34CCEB67A71_.wvu.Cols" localSheetId="0" hidden="1">Instructions!$D:$XFD</definedName>
    <definedName name="Z_24B6AABC_262F_4330_867C_F34CCEB67A71_.wvu.Cols" localSheetId="1" hidden="1">'PP Value Change Summary'!#REF!</definedName>
    <definedName name="Z_24B6AABC_262F_4330_867C_F34CCEB67A71_.wvu.Cols" localSheetId="3" hidden="1">'PP Values - Co|Twp|City|Vlg'!$AN:$XFD</definedName>
    <definedName name="Z_24B6AABC_262F_4330_867C_F34CCEB67A71_.wvu.Cols" localSheetId="5" hidden="1">'PP Values - Local Authorities'!$AN:$XFD</definedName>
    <definedName name="Z_24B6AABC_262F_4330_867C_F34CCEB67A71_.wvu.Cols" localSheetId="4" hidden="1">'PP Values - SD|ISD|CC'!$AO:$XFD</definedName>
    <definedName name="Z_24B6AABC_262F_4330_867C_F34CCEB67A71_.wvu.Rows" localSheetId="2" hidden="1">'Balance Summary'!$34:$1048576</definedName>
    <definedName name="Z_24B6AABC_262F_4330_867C_F34CCEB67A71_.wvu.Rows" localSheetId="6" hidden="1">DataChanges!$122:$1048576</definedName>
    <definedName name="Z_24B6AABC_262F_4330_867C_F34CCEB67A71_.wvu.Rows" localSheetId="7" hidden="1">Export!$129:$1048576,Export!$124:$128</definedName>
    <definedName name="Z_24B6AABC_262F_4330_867C_F34CCEB67A71_.wvu.Rows" localSheetId="0" hidden="1">Instructions!#REF!,Instructions!#REF!</definedName>
    <definedName name="Z_24B6AABC_262F_4330_867C_F34CCEB67A71_.wvu.Rows" localSheetId="1" hidden="1">'PP Value Change Summary'!$127:$1048576</definedName>
    <definedName name="Z_24B6AABC_262F_4330_867C_F34CCEB67A71_.wvu.Rows" localSheetId="3" hidden="1">'PP Values - Co|Twp|City|Vlg'!$67:$1048576,'PP Values - Co|Twp|City|Vlg'!$66:$66</definedName>
    <definedName name="Z_24B6AABC_262F_4330_867C_F34CCEB67A71_.wvu.Rows" localSheetId="5" hidden="1">'PP Values - Local Authorities'!$82:$1048576,'PP Values - Local Authorities'!$80:$81</definedName>
    <definedName name="Z_24B6AABC_262F_4330_867C_F34CCEB67A71_.wvu.Rows" localSheetId="4" hidden="1">'PP Values - SD|ISD|CC'!$81:$1048576,'PP Values - SD|ISD|CC'!$80:$80</definedName>
  </definedNames>
  <calcPr calcId="191029"/>
  <customWorkbookViews>
    <customWorkbookView name="ModificationForm" guid="{24B6AABC-262F-4330-867C-F34CCEB67A71}" maximized="1" xWindow="1912" yWindow="-8" windowWidth="1936" windowHeight="1056" tabRatio="869" activeSheetId="38"/>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0" i="23" l="1"/>
  <c r="E42" i="23"/>
  <c r="E43" i="23"/>
  <c r="E44" i="23"/>
  <c r="E45" i="23"/>
  <c r="E46" i="23"/>
  <c r="E47" i="23"/>
  <c r="E51" i="23"/>
  <c r="E52" i="23"/>
  <c r="E54" i="23"/>
  <c r="E55" i="23"/>
  <c r="E56" i="23"/>
  <c r="E57" i="23"/>
  <c r="E60" i="23"/>
  <c r="E61" i="23"/>
  <c r="E62" i="23"/>
  <c r="E63" i="23"/>
  <c r="E64" i="23"/>
  <c r="E65" i="23"/>
  <c r="E66" i="23"/>
  <c r="E67" i="23"/>
  <c r="E68" i="23"/>
  <c r="E69" i="23"/>
  <c r="E75" i="23"/>
  <c r="E79" i="23"/>
  <c r="D3" i="23"/>
  <c r="AL31" i="11"/>
  <c r="AF31" i="11"/>
  <c r="AG31" i="11"/>
  <c r="AH31" i="11"/>
  <c r="AI31" i="11"/>
  <c r="AJ31" i="11"/>
  <c r="AL30" i="11"/>
  <c r="AF30" i="11"/>
  <c r="AG30" i="11"/>
  <c r="AH30" i="11"/>
  <c r="AI30" i="11"/>
  <c r="AJ30" i="11"/>
  <c r="AL29" i="11"/>
  <c r="AF29" i="11"/>
  <c r="AG29" i="11"/>
  <c r="AH29" i="11"/>
  <c r="AI29" i="11"/>
  <c r="AJ29" i="11"/>
  <c r="AL28" i="11"/>
  <c r="AF28" i="11"/>
  <c r="AG28" i="11"/>
  <c r="AH28" i="11"/>
  <c r="AI28" i="11"/>
  <c r="AJ28" i="11"/>
  <c r="AL27" i="11"/>
  <c r="AF27" i="11"/>
  <c r="AG27" i="11"/>
  <c r="AH27" i="11"/>
  <c r="AI27" i="11"/>
  <c r="AJ27" i="11"/>
  <c r="AL26" i="11"/>
  <c r="AF26" i="11"/>
  <c r="AG26" i="11"/>
  <c r="AH26" i="11"/>
  <c r="AI26" i="11"/>
  <c r="AJ26" i="11"/>
  <c r="AL25" i="11"/>
  <c r="AF25" i="11"/>
  <c r="AG25" i="11"/>
  <c r="AH25" i="11"/>
  <c r="AI25" i="11"/>
  <c r="AJ25" i="11"/>
  <c r="AK5" i="1"/>
  <c r="AE5" i="1"/>
  <c r="AF5" i="1"/>
  <c r="AG5" i="1"/>
  <c r="AH5" i="1"/>
  <c r="AI5" i="1"/>
  <c r="B10" i="19"/>
  <c r="H11" i="19"/>
  <c r="G11" i="19"/>
  <c r="F11" i="19"/>
  <c r="E11" i="19"/>
  <c r="D11" i="19"/>
  <c r="C11" i="19"/>
  <c r="B3" i="11"/>
  <c r="D29" i="19" l="1"/>
  <c r="C29" i="19"/>
  <c r="D23" i="19"/>
  <c r="C23" i="19"/>
  <c r="D17" i="19"/>
  <c r="C17" i="19"/>
  <c r="E4" i="23"/>
  <c r="AL80" i="13"/>
  <c r="AJ80" i="13"/>
  <c r="AB80" i="13"/>
  <c r="T80" i="13"/>
  <c r="L80" i="13"/>
  <c r="AL79" i="13"/>
  <c r="AJ79" i="13"/>
  <c r="AB79" i="13"/>
  <c r="T79" i="13"/>
  <c r="L79" i="13"/>
  <c r="AL78" i="13"/>
  <c r="AJ78" i="13"/>
  <c r="AB78" i="13"/>
  <c r="T78" i="13"/>
  <c r="L78" i="13"/>
  <c r="AL77" i="13"/>
  <c r="AJ77" i="13"/>
  <c r="AB77" i="13"/>
  <c r="T77" i="13"/>
  <c r="L77" i="13"/>
  <c r="AL76" i="13"/>
  <c r="AJ76" i="13"/>
  <c r="AB76" i="13"/>
  <c r="T76" i="13"/>
  <c r="L76" i="13"/>
  <c r="AL75" i="13"/>
  <c r="AJ75" i="13"/>
  <c r="AB75" i="13"/>
  <c r="T75" i="13"/>
  <c r="L75" i="13"/>
  <c r="AL74" i="13"/>
  <c r="AJ74" i="13"/>
  <c r="AB74" i="13"/>
  <c r="T74" i="13"/>
  <c r="L74" i="13"/>
  <c r="AL73" i="13"/>
  <c r="AJ73" i="13"/>
  <c r="AB73" i="13"/>
  <c r="T73" i="13"/>
  <c r="L73" i="13"/>
  <c r="AL72" i="13"/>
  <c r="AJ72" i="13"/>
  <c r="AB72" i="13"/>
  <c r="T72" i="13"/>
  <c r="L72" i="13"/>
  <c r="AL71" i="13"/>
  <c r="AJ71" i="13"/>
  <c r="AB71" i="13"/>
  <c r="T71" i="13"/>
  <c r="L71" i="13"/>
  <c r="AL70" i="13"/>
  <c r="AJ70" i="13"/>
  <c r="AB70" i="13"/>
  <c r="T70" i="13"/>
  <c r="L70" i="13"/>
  <c r="AL69" i="13"/>
  <c r="AJ69" i="13"/>
  <c r="AB69" i="13"/>
  <c r="T69" i="13"/>
  <c r="L69" i="13"/>
  <c r="AL68" i="13"/>
  <c r="AJ68" i="13"/>
  <c r="AB68" i="13"/>
  <c r="T68" i="13"/>
  <c r="L68" i="13"/>
  <c r="AL67" i="13"/>
  <c r="AJ67" i="13"/>
  <c r="AB67" i="13"/>
  <c r="T67" i="13"/>
  <c r="L67" i="13"/>
  <c r="AL66" i="13"/>
  <c r="AJ66" i="13"/>
  <c r="AB66" i="13"/>
  <c r="T66" i="13"/>
  <c r="L66" i="13"/>
  <c r="AL65" i="13"/>
  <c r="AJ65" i="13"/>
  <c r="AB65" i="13"/>
  <c r="T65" i="13"/>
  <c r="L65" i="13"/>
  <c r="AL64" i="13"/>
  <c r="AJ64" i="13"/>
  <c r="AB64" i="13"/>
  <c r="T64" i="13"/>
  <c r="L64" i="13"/>
  <c r="AL63" i="13"/>
  <c r="AJ63" i="13"/>
  <c r="AB63" i="13"/>
  <c r="T63" i="13"/>
  <c r="L63" i="13"/>
  <c r="AL62" i="13"/>
  <c r="AJ62" i="13"/>
  <c r="AB62" i="13"/>
  <c r="T62" i="13"/>
  <c r="L62" i="13"/>
  <c r="AL61" i="13"/>
  <c r="AJ61" i="13"/>
  <c r="AB61" i="13"/>
  <c r="T61" i="13"/>
  <c r="L61" i="13"/>
  <c r="AL60" i="13"/>
  <c r="AJ60" i="13"/>
  <c r="AB60" i="13"/>
  <c r="T60" i="13"/>
  <c r="L60" i="13"/>
  <c r="AL59" i="13"/>
  <c r="AJ59" i="13"/>
  <c r="AB59" i="13"/>
  <c r="T59" i="13"/>
  <c r="L59" i="13"/>
  <c r="AL58" i="13"/>
  <c r="AJ58" i="13"/>
  <c r="AB58" i="13"/>
  <c r="T58" i="13"/>
  <c r="L58" i="13"/>
  <c r="AL57" i="13"/>
  <c r="AJ57" i="13"/>
  <c r="AB57" i="13"/>
  <c r="T57" i="13"/>
  <c r="L57" i="13"/>
  <c r="AL56" i="13"/>
  <c r="AJ56" i="13"/>
  <c r="AB56" i="13"/>
  <c r="T56" i="13"/>
  <c r="L56" i="13"/>
  <c r="AL55" i="13"/>
  <c r="AJ55" i="13"/>
  <c r="AB55" i="13"/>
  <c r="T55" i="13"/>
  <c r="L55" i="13"/>
  <c r="AL54" i="13"/>
  <c r="AJ54" i="13"/>
  <c r="AB54" i="13"/>
  <c r="T54" i="13"/>
  <c r="L54" i="13"/>
  <c r="AL53" i="13"/>
  <c r="AJ53" i="13"/>
  <c r="AB53" i="13"/>
  <c r="T53" i="13"/>
  <c r="L53" i="13"/>
  <c r="AL52" i="13"/>
  <c r="AJ52" i="13"/>
  <c r="AB52" i="13"/>
  <c r="T52" i="13"/>
  <c r="L52" i="13"/>
  <c r="AL51" i="13"/>
  <c r="AJ51" i="13"/>
  <c r="AB51" i="13"/>
  <c r="T51" i="13"/>
  <c r="L51" i="13"/>
  <c r="AL50" i="13"/>
  <c r="AJ50" i="13"/>
  <c r="AB50" i="13"/>
  <c r="T50" i="13"/>
  <c r="L50" i="13"/>
  <c r="AL49" i="13"/>
  <c r="AJ49" i="13"/>
  <c r="AB49" i="13"/>
  <c r="T49" i="13"/>
  <c r="L49" i="13"/>
  <c r="AL48" i="13"/>
  <c r="AJ48" i="13"/>
  <c r="AB48" i="13"/>
  <c r="T48" i="13"/>
  <c r="L48" i="13"/>
  <c r="AL47" i="13"/>
  <c r="AJ47" i="13"/>
  <c r="AB47" i="13"/>
  <c r="T47" i="13"/>
  <c r="L47" i="13"/>
  <c r="AL46" i="13"/>
  <c r="AJ46" i="13"/>
  <c r="AB46" i="13"/>
  <c r="T46" i="13"/>
  <c r="L46" i="13"/>
  <c r="AL45" i="13"/>
  <c r="AJ45" i="13"/>
  <c r="AB45" i="13"/>
  <c r="T45" i="13"/>
  <c r="L45" i="13"/>
  <c r="AL44" i="13"/>
  <c r="AJ44" i="13"/>
  <c r="AB44" i="13"/>
  <c r="T44" i="13"/>
  <c r="L44" i="13"/>
  <c r="AL43" i="13"/>
  <c r="AJ43" i="13"/>
  <c r="AB43" i="13"/>
  <c r="T43" i="13"/>
  <c r="L43" i="13"/>
  <c r="AL42" i="13"/>
  <c r="AJ42" i="13"/>
  <c r="AB42" i="13"/>
  <c r="T42" i="13"/>
  <c r="L42" i="13"/>
  <c r="AL41" i="13"/>
  <c r="AJ41" i="13"/>
  <c r="AB41" i="13"/>
  <c r="T41" i="13"/>
  <c r="L41" i="13"/>
  <c r="AL40" i="13"/>
  <c r="AJ40" i="13"/>
  <c r="AB40" i="13"/>
  <c r="T40" i="13"/>
  <c r="L40" i="13"/>
  <c r="AL39" i="13"/>
  <c r="AJ39" i="13"/>
  <c r="AB39" i="13"/>
  <c r="T39" i="13"/>
  <c r="L39" i="13"/>
  <c r="AL38" i="13"/>
  <c r="AJ38" i="13"/>
  <c r="AB38" i="13"/>
  <c r="T38" i="13"/>
  <c r="L38" i="13"/>
  <c r="AL37" i="13"/>
  <c r="AJ37" i="13"/>
  <c r="AB37" i="13"/>
  <c r="T37" i="13"/>
  <c r="L37" i="13"/>
  <c r="AJ13" i="13"/>
  <c r="AB13" i="13"/>
  <c r="T13" i="13"/>
  <c r="L13" i="13"/>
  <c r="AJ12" i="13"/>
  <c r="AB12" i="13"/>
  <c r="T12" i="13"/>
  <c r="L12" i="13"/>
  <c r="AJ11" i="13"/>
  <c r="AB11" i="13"/>
  <c r="T11" i="13"/>
  <c r="L11" i="13"/>
  <c r="AL11" i="13" s="1"/>
  <c r="AJ10" i="13"/>
  <c r="AB10" i="13"/>
  <c r="T10" i="13"/>
  <c r="L10" i="13"/>
  <c r="AJ9" i="13"/>
  <c r="AB9" i="13"/>
  <c r="T9" i="13"/>
  <c r="L9" i="13"/>
  <c r="AL9" i="13" s="1"/>
  <c r="AJ8" i="13"/>
  <c r="AB8" i="13"/>
  <c r="T8" i="13"/>
  <c r="L8" i="13"/>
  <c r="AJ7" i="13"/>
  <c r="AB7" i="13"/>
  <c r="T7" i="13"/>
  <c r="L7" i="13"/>
  <c r="AJ6" i="13"/>
  <c r="AB6" i="13"/>
  <c r="T6" i="13"/>
  <c r="L6" i="13"/>
  <c r="AJ5" i="13"/>
  <c r="AB5" i="13"/>
  <c r="T5" i="13"/>
  <c r="L5" i="13"/>
  <c r="AM80" i="11"/>
  <c r="AK80" i="11"/>
  <c r="AC80" i="11"/>
  <c r="U80" i="11"/>
  <c r="M80" i="11"/>
  <c r="AM79" i="11"/>
  <c r="AK79" i="11"/>
  <c r="AC79" i="11"/>
  <c r="U79" i="11"/>
  <c r="M79" i="11"/>
  <c r="AM78" i="11"/>
  <c r="AK78" i="11"/>
  <c r="AC78" i="11"/>
  <c r="U78" i="11"/>
  <c r="M78" i="11"/>
  <c r="AM77" i="11"/>
  <c r="AK77" i="11"/>
  <c r="AC77" i="11"/>
  <c r="U77" i="11"/>
  <c r="M77" i="11"/>
  <c r="AM76" i="11"/>
  <c r="AK76" i="11"/>
  <c r="AC76" i="11"/>
  <c r="U76" i="11"/>
  <c r="M76" i="11"/>
  <c r="AM75" i="11"/>
  <c r="AK75" i="11"/>
  <c r="AC75" i="11"/>
  <c r="U75" i="11"/>
  <c r="M75" i="11"/>
  <c r="AK32" i="11"/>
  <c r="AC32" i="11"/>
  <c r="U32" i="11"/>
  <c r="M32" i="11"/>
  <c r="AK31" i="11"/>
  <c r="AC31" i="11"/>
  <c r="U31" i="11"/>
  <c r="M31" i="11"/>
  <c r="AK30" i="11"/>
  <c r="AC30" i="11"/>
  <c r="U30" i="11"/>
  <c r="M30" i="11"/>
  <c r="AK29" i="11"/>
  <c r="AC29" i="11"/>
  <c r="U29" i="11"/>
  <c r="M29" i="11"/>
  <c r="AK28" i="11"/>
  <c r="AC28" i="11"/>
  <c r="U28" i="11"/>
  <c r="M28" i="11"/>
  <c r="AK27" i="11"/>
  <c r="AC27" i="11"/>
  <c r="U27" i="11"/>
  <c r="M27" i="11"/>
  <c r="AK26" i="11"/>
  <c r="AC26" i="11"/>
  <c r="U26" i="11"/>
  <c r="M26" i="11"/>
  <c r="AK25" i="11"/>
  <c r="AC25" i="11"/>
  <c r="U25" i="11"/>
  <c r="M25" i="11"/>
  <c r="AK24" i="11"/>
  <c r="AC24" i="11"/>
  <c r="U24" i="11"/>
  <c r="M24" i="11"/>
  <c r="AK23" i="11"/>
  <c r="AC23" i="11"/>
  <c r="U23" i="11"/>
  <c r="M23" i="11"/>
  <c r="AM23" i="11" s="1"/>
  <c r="AK22" i="11"/>
  <c r="AC22" i="11"/>
  <c r="U22" i="11"/>
  <c r="M22" i="11"/>
  <c r="AK21" i="11"/>
  <c r="AC21" i="11"/>
  <c r="U21" i="11"/>
  <c r="M21" i="11"/>
  <c r="AK20" i="11"/>
  <c r="AC20" i="11"/>
  <c r="U20" i="11"/>
  <c r="M20" i="11"/>
  <c r="AK19" i="11"/>
  <c r="AC19" i="11"/>
  <c r="U19" i="11"/>
  <c r="M19" i="11"/>
  <c r="AK18" i="11"/>
  <c r="AC18" i="11"/>
  <c r="U18" i="11"/>
  <c r="M18" i="11"/>
  <c r="AK17" i="11"/>
  <c r="AC17" i="11"/>
  <c r="U17" i="11"/>
  <c r="M17" i="11"/>
  <c r="AM17" i="11" s="1"/>
  <c r="AK16" i="11"/>
  <c r="AC16" i="11"/>
  <c r="U16" i="11"/>
  <c r="M16" i="11"/>
  <c r="AK15" i="11"/>
  <c r="AC15" i="11"/>
  <c r="U15" i="11"/>
  <c r="M15" i="11"/>
  <c r="AK14" i="11"/>
  <c r="AC14" i="11"/>
  <c r="U14" i="11"/>
  <c r="M14" i="11"/>
  <c r="AM14" i="11" s="1"/>
  <c r="AK13" i="11"/>
  <c r="AC13" i="11"/>
  <c r="U13" i="11"/>
  <c r="M13" i="11"/>
  <c r="AK12" i="11"/>
  <c r="AC12" i="11"/>
  <c r="U12" i="11"/>
  <c r="M12" i="11"/>
  <c r="AK11" i="11"/>
  <c r="AC11" i="11"/>
  <c r="U11" i="11"/>
  <c r="M11" i="11"/>
  <c r="AK10" i="11"/>
  <c r="AC10" i="11"/>
  <c r="U10" i="11"/>
  <c r="M10" i="11"/>
  <c r="AK9" i="11"/>
  <c r="AC9" i="11"/>
  <c r="U9" i="11"/>
  <c r="M9" i="11"/>
  <c r="AK8" i="11"/>
  <c r="AC8" i="11"/>
  <c r="U8" i="11"/>
  <c r="M8" i="11"/>
  <c r="AK7" i="11"/>
  <c r="AC7" i="11"/>
  <c r="U7" i="11"/>
  <c r="M7" i="11"/>
  <c r="AK6" i="11"/>
  <c r="AC6" i="11"/>
  <c r="U6" i="11"/>
  <c r="M6" i="11"/>
  <c r="AK5" i="11"/>
  <c r="AC5" i="11"/>
  <c r="U5" i="11"/>
  <c r="M5" i="11"/>
  <c r="AM5" i="11" s="1"/>
  <c r="AJ41" i="1"/>
  <c r="AL41" i="1" s="1"/>
  <c r="AB41" i="1"/>
  <c r="T41" i="1"/>
  <c r="L41" i="1"/>
  <c r="AJ40" i="1"/>
  <c r="AB40" i="1"/>
  <c r="T40" i="1"/>
  <c r="L40" i="1"/>
  <c r="AJ39" i="1"/>
  <c r="AB39" i="1"/>
  <c r="T39" i="1"/>
  <c r="L39" i="1"/>
  <c r="AJ38" i="1"/>
  <c r="AB38" i="1"/>
  <c r="T38" i="1"/>
  <c r="L38" i="1"/>
  <c r="AJ37" i="1"/>
  <c r="AB37" i="1"/>
  <c r="T37" i="1"/>
  <c r="L37" i="1"/>
  <c r="AL37" i="1" s="1"/>
  <c r="AJ36" i="1"/>
  <c r="AB36" i="1"/>
  <c r="T36" i="1"/>
  <c r="L36" i="1"/>
  <c r="AL36" i="1" s="1"/>
  <c r="AJ35" i="1"/>
  <c r="AB35" i="1"/>
  <c r="T35" i="1"/>
  <c r="L35" i="1"/>
  <c r="AJ34" i="1"/>
  <c r="AB34" i="1"/>
  <c r="T34" i="1"/>
  <c r="L34" i="1"/>
  <c r="AJ33" i="1"/>
  <c r="AB33" i="1"/>
  <c r="T33" i="1"/>
  <c r="L33" i="1"/>
  <c r="AJ32" i="1"/>
  <c r="AB32" i="1"/>
  <c r="T32" i="1"/>
  <c r="L32" i="1"/>
  <c r="AJ31" i="1"/>
  <c r="AB31" i="1"/>
  <c r="T31" i="1"/>
  <c r="L31" i="1"/>
  <c r="AL31" i="1" s="1"/>
  <c r="AJ30" i="1"/>
  <c r="AB30" i="1"/>
  <c r="T30" i="1"/>
  <c r="L30" i="1"/>
  <c r="AJ29" i="1"/>
  <c r="AB29" i="1"/>
  <c r="T29" i="1"/>
  <c r="L29" i="1"/>
  <c r="AJ28" i="1"/>
  <c r="AB28" i="1"/>
  <c r="T28" i="1"/>
  <c r="L28" i="1"/>
  <c r="AL28" i="1" s="1"/>
  <c r="AJ27" i="1"/>
  <c r="AB27" i="1"/>
  <c r="T27" i="1"/>
  <c r="L27" i="1"/>
  <c r="AJ26" i="1"/>
  <c r="AB26" i="1"/>
  <c r="T26" i="1"/>
  <c r="L26" i="1"/>
  <c r="AJ25" i="1"/>
  <c r="AB25" i="1"/>
  <c r="T25" i="1"/>
  <c r="L25" i="1"/>
  <c r="AL25" i="1" s="1"/>
  <c r="AJ24" i="1"/>
  <c r="AB24" i="1"/>
  <c r="T24" i="1"/>
  <c r="L24" i="1"/>
  <c r="AJ23" i="1"/>
  <c r="AB23" i="1"/>
  <c r="T23" i="1"/>
  <c r="L23" i="1"/>
  <c r="AJ22" i="1"/>
  <c r="AB22" i="1"/>
  <c r="T22" i="1"/>
  <c r="L22" i="1"/>
  <c r="AL22" i="1" s="1"/>
  <c r="AJ21" i="1"/>
  <c r="AB21" i="1"/>
  <c r="T21" i="1"/>
  <c r="L21" i="1"/>
  <c r="AJ20" i="1"/>
  <c r="AB20" i="1"/>
  <c r="T20" i="1"/>
  <c r="L20" i="1"/>
  <c r="AJ19" i="1"/>
  <c r="AB19" i="1"/>
  <c r="T19" i="1"/>
  <c r="L19" i="1"/>
  <c r="AJ18" i="1"/>
  <c r="AB18" i="1"/>
  <c r="T18" i="1"/>
  <c r="L18" i="1"/>
  <c r="AJ17" i="1"/>
  <c r="AB17" i="1"/>
  <c r="T17" i="1"/>
  <c r="L17" i="1"/>
  <c r="AJ16" i="1"/>
  <c r="AB16" i="1"/>
  <c r="T16" i="1"/>
  <c r="L16" i="1"/>
  <c r="AL16" i="1" s="1"/>
  <c r="AJ15" i="1"/>
  <c r="AB15" i="1"/>
  <c r="T15" i="1"/>
  <c r="L15" i="1"/>
  <c r="AL15" i="1" s="1"/>
  <c r="AJ14" i="1"/>
  <c r="AB14" i="1"/>
  <c r="T14" i="1"/>
  <c r="L14" i="1"/>
  <c r="AJ13" i="1"/>
  <c r="AB13" i="1"/>
  <c r="T13" i="1"/>
  <c r="L13" i="1"/>
  <c r="AJ12" i="1"/>
  <c r="AB12" i="1"/>
  <c r="T12" i="1"/>
  <c r="L12" i="1"/>
  <c r="AJ11" i="1"/>
  <c r="AB11" i="1"/>
  <c r="T11" i="1"/>
  <c r="L11" i="1"/>
  <c r="AJ10" i="1"/>
  <c r="AB10" i="1"/>
  <c r="T10" i="1"/>
  <c r="L10" i="1"/>
  <c r="AJ9" i="1"/>
  <c r="AB9" i="1"/>
  <c r="T9" i="1"/>
  <c r="L9" i="1"/>
  <c r="AJ8" i="1"/>
  <c r="AB8" i="1"/>
  <c r="T8" i="1"/>
  <c r="L8" i="1"/>
  <c r="AJ7" i="1"/>
  <c r="AB7" i="1"/>
  <c r="T7" i="1"/>
  <c r="L7" i="1"/>
  <c r="AL7" i="1" s="1"/>
  <c r="AJ6" i="1"/>
  <c r="AB6" i="1"/>
  <c r="T6" i="1"/>
  <c r="L6" i="1"/>
  <c r="AJ5" i="1"/>
  <c r="AB5" i="1"/>
  <c r="T5" i="1"/>
  <c r="L5" i="1"/>
  <c r="AM18" i="11" l="1"/>
  <c r="AM9" i="11"/>
  <c r="AM12" i="11"/>
  <c r="AM24" i="11"/>
  <c r="AL12" i="1"/>
  <c r="AL33" i="1"/>
  <c r="AL39" i="1"/>
  <c r="AL40" i="1"/>
  <c r="AL24" i="1"/>
  <c r="AL30" i="1"/>
  <c r="AM32" i="11"/>
  <c r="AL12" i="13"/>
  <c r="AL13" i="1"/>
  <c r="AL35" i="1"/>
  <c r="AL17" i="1"/>
  <c r="AL13" i="13"/>
  <c r="AL10" i="13"/>
  <c r="AL7" i="13"/>
  <c r="AL6" i="13"/>
  <c r="AL8" i="13"/>
  <c r="AL5" i="13"/>
  <c r="AM20" i="11"/>
  <c r="AM16" i="11"/>
  <c r="AM15" i="11"/>
  <c r="AM6" i="11"/>
  <c r="AM22" i="11"/>
  <c r="AM21" i="11"/>
  <c r="AM19" i="11"/>
  <c r="AM13" i="11"/>
  <c r="AM11" i="11"/>
  <c r="AM26" i="11"/>
  <c r="AM10" i="11"/>
  <c r="AM7" i="11"/>
  <c r="AM25" i="11"/>
  <c r="AM28" i="11"/>
  <c r="AM31" i="11"/>
  <c r="AM27" i="11"/>
  <c r="AM30" i="11"/>
  <c r="AL20" i="1"/>
  <c r="AL18" i="1"/>
  <c r="AL11" i="1"/>
  <c r="AL32" i="1"/>
  <c r="AL29" i="1"/>
  <c r="AL27" i="1"/>
  <c r="AL26" i="1"/>
  <c r="AL23" i="1"/>
  <c r="AL21" i="1"/>
  <c r="AL38" i="1"/>
  <c r="AL14" i="1"/>
  <c r="AL10" i="1"/>
  <c r="AL9" i="1"/>
  <c r="AL8" i="1"/>
  <c r="AL5" i="1"/>
  <c r="AL6" i="1"/>
  <c r="AM29" i="11"/>
  <c r="AM8" i="11"/>
  <c r="AL34" i="1"/>
  <c r="AL19" i="1"/>
  <c r="B3" i="1"/>
  <c r="B3" i="13"/>
  <c r="B2" i="13"/>
  <c r="B2" i="11"/>
  <c r="B3" i="19"/>
  <c r="AJ4" i="13" l="1"/>
  <c r="AI4" i="13"/>
  <c r="AH4" i="13"/>
  <c r="AG4" i="13"/>
  <c r="AF4" i="13"/>
  <c r="AE4" i="13"/>
  <c r="AE1" i="13"/>
  <c r="B1" i="13"/>
  <c r="AF1" i="11"/>
  <c r="AK4" i="11"/>
  <c r="AJ4" i="11"/>
  <c r="AI4" i="11"/>
  <c r="AH4" i="11"/>
  <c r="AG4" i="11"/>
  <c r="AF4" i="11"/>
  <c r="B1" i="11"/>
  <c r="AI4" i="1"/>
  <c r="AH4" i="1"/>
  <c r="AG4" i="1"/>
  <c r="AF4" i="1"/>
  <c r="AE4" i="1"/>
  <c r="AJ4" i="1"/>
  <c r="AE1" i="1"/>
  <c r="B1" i="1"/>
  <c r="A1" i="1"/>
  <c r="AL4" i="13"/>
  <c r="AM4" i="11"/>
  <c r="AL4" i="1"/>
  <c r="H29" i="19"/>
  <c r="H23" i="19"/>
  <c r="W41" i="35" l="1"/>
  <c r="T42" i="35"/>
  <c r="Q43" i="35"/>
  <c r="N44" i="35"/>
  <c r="AP44" i="35"/>
  <c r="AM45" i="35"/>
  <c r="AJ46" i="35"/>
  <c r="AG47" i="35"/>
  <c r="AD48" i="35"/>
  <c r="AA49" i="35"/>
  <c r="X50" i="35"/>
  <c r="U51" i="35"/>
  <c r="R52" i="35"/>
  <c r="O53" i="35"/>
  <c r="L54" i="35"/>
  <c r="AN54" i="35"/>
  <c r="AK55" i="35"/>
  <c r="AH56" i="35"/>
  <c r="AE57" i="35"/>
  <c r="AB58" i="35"/>
  <c r="Y59" i="35"/>
  <c r="V60" i="35"/>
  <c r="S61" i="35"/>
  <c r="P62" i="35"/>
  <c r="M63" i="35"/>
  <c r="AO63" i="35"/>
  <c r="AL64" i="35"/>
  <c r="AI65" i="35"/>
  <c r="AF66" i="35"/>
  <c r="AC67" i="35"/>
  <c r="Z68" i="35"/>
  <c r="K65" i="35"/>
  <c r="AK41" i="35"/>
  <c r="AI42" i="35"/>
  <c r="AG43" i="35"/>
  <c r="AE44" i="35"/>
  <c r="AC45" i="35"/>
  <c r="AA46" i="35"/>
  <c r="Y47" i="35"/>
  <c r="W48" i="35"/>
  <c r="U49" i="35"/>
  <c r="S50" i="35"/>
  <c r="Q51" i="35"/>
  <c r="O52" i="35"/>
  <c r="M53" i="35"/>
  <c r="AP53" i="35"/>
  <c r="AO54" i="35"/>
  <c r="AM55" i="35"/>
  <c r="AK56" i="35"/>
  <c r="AI57" i="35"/>
  <c r="AG58" i="35"/>
  <c r="AE59" i="35"/>
  <c r="AC60" i="35"/>
  <c r="AA61" i="35"/>
  <c r="Y62" i="35"/>
  <c r="W63" i="35"/>
  <c r="U64" i="35"/>
  <c r="S65" i="35"/>
  <c r="Q66" i="35"/>
  <c r="O67" i="35"/>
  <c r="M68" i="35"/>
  <c r="AP68" i="35"/>
  <c r="K67" i="35"/>
  <c r="AL41" i="35"/>
  <c r="AJ42" i="35"/>
  <c r="AH43" i="35"/>
  <c r="AF44" i="35"/>
  <c r="AD45" i="35"/>
  <c r="AB46" i="35"/>
  <c r="Z47" i="35"/>
  <c r="X48" i="35"/>
  <c r="V49" i="35"/>
  <c r="T50" i="35"/>
  <c r="R51" i="35"/>
  <c r="P52" i="35"/>
  <c r="N53" i="35"/>
  <c r="M54" i="35"/>
  <c r="AP54" i="35"/>
  <c r="AN55" i="35"/>
  <c r="AL56" i="35"/>
  <c r="AJ57" i="35"/>
  <c r="AH58" i="35"/>
  <c r="AF59" i="35"/>
  <c r="AD60" i="35"/>
  <c r="AB61" i="35"/>
  <c r="Z62" i="35"/>
  <c r="X63" i="35"/>
  <c r="V64" i="35"/>
  <c r="T65" i="35"/>
  <c r="R66" i="35"/>
  <c r="P67" i="35"/>
  <c r="N68" i="35"/>
  <c r="K66" i="35"/>
  <c r="AM41" i="35"/>
  <c r="AK42" i="35"/>
  <c r="AI43" i="35"/>
  <c r="AG44" i="35"/>
  <c r="AE45" i="35"/>
  <c r="AC46" i="35"/>
  <c r="AA47" i="35"/>
  <c r="Y48" i="35"/>
  <c r="W49" i="35"/>
  <c r="U50" i="35"/>
  <c r="S51" i="35"/>
  <c r="Q52" i="35"/>
  <c r="P53" i="35"/>
  <c r="N54" i="35"/>
  <c r="L55" i="35"/>
  <c r="AO55" i="35"/>
  <c r="AM56" i="35"/>
  <c r="AK57" i="35"/>
  <c r="AI58" i="35"/>
  <c r="AG59" i="35"/>
  <c r="AE60" i="35"/>
  <c r="AC61" i="35"/>
  <c r="AA62" i="35"/>
  <c r="Y63" i="35"/>
  <c r="W64" i="35"/>
  <c r="U65" i="35"/>
  <c r="S66" i="35"/>
  <c r="Q67" i="35"/>
  <c r="O68" i="35"/>
  <c r="K64" i="35"/>
  <c r="L41" i="35"/>
  <c r="AO41" i="35"/>
  <c r="AM42" i="35"/>
  <c r="AK43" i="35"/>
  <c r="AI44" i="35"/>
  <c r="AG45" i="35"/>
  <c r="AE46" i="35"/>
  <c r="AC47" i="35"/>
  <c r="AA48" i="35"/>
  <c r="Y49" i="35"/>
  <c r="W50" i="35"/>
  <c r="V51" i="35"/>
  <c r="T52" i="35"/>
  <c r="R53" i="35"/>
  <c r="P54" i="35"/>
  <c r="N55" i="35"/>
  <c r="L56" i="35"/>
  <c r="AO56" i="35"/>
  <c r="AM57" i="35"/>
  <c r="AK58" i="35"/>
  <c r="AI59" i="35"/>
  <c r="AG60" i="35"/>
  <c r="AE61" i="35"/>
  <c r="AC62" i="35"/>
  <c r="AA63" i="35"/>
  <c r="Y64" i="35"/>
  <c r="W65" i="35"/>
  <c r="U66" i="35"/>
  <c r="S67" i="35"/>
  <c r="Q68" i="35"/>
  <c r="K62" i="35"/>
  <c r="M41" i="35"/>
  <c r="AP41" i="35"/>
  <c r="AN42" i="35"/>
  <c r="AL43" i="35"/>
  <c r="AJ44" i="35"/>
  <c r="AH45" i="35"/>
  <c r="AF46" i="35"/>
  <c r="AD47" i="35"/>
  <c r="AB48" i="35"/>
  <c r="Z49" i="35"/>
  <c r="Y50" i="35"/>
  <c r="W51" i="35"/>
  <c r="U52" i="35"/>
  <c r="S53" i="35"/>
  <c r="Q54" i="35"/>
  <c r="O55" i="35"/>
  <c r="M56" i="35"/>
  <c r="AP56" i="35"/>
  <c r="AN57" i="35"/>
  <c r="AL58" i="35"/>
  <c r="AJ59" i="35"/>
  <c r="AH60" i="35"/>
  <c r="AF61" i="35"/>
  <c r="AD62" i="35"/>
  <c r="AB63" i="35"/>
  <c r="Z64" i="35"/>
  <c r="X65" i="35"/>
  <c r="V66" i="35"/>
  <c r="T67" i="35"/>
  <c r="R68" i="35"/>
  <c r="K61" i="35"/>
  <c r="R41" i="35"/>
  <c r="P42" i="35"/>
  <c r="N43" i="35"/>
  <c r="L44" i="35"/>
  <c r="AO44" i="35"/>
  <c r="AN45" i="35"/>
  <c r="AL46" i="35"/>
  <c r="AJ47" i="35"/>
  <c r="AH48" i="35"/>
  <c r="AF49" i="35"/>
  <c r="AD50" i="35"/>
  <c r="AB51" i="35"/>
  <c r="Z52" i="35"/>
  <c r="X53" i="35"/>
  <c r="V54" i="35"/>
  <c r="T55" i="35"/>
  <c r="R56" i="35"/>
  <c r="P57" i="35"/>
  <c r="N58" i="35"/>
  <c r="L59" i="35"/>
  <c r="AO59" i="35"/>
  <c r="AM60" i="35"/>
  <c r="AK61" i="35"/>
  <c r="AI62" i="35"/>
  <c r="AG63" i="35"/>
  <c r="AE64" i="35"/>
  <c r="AC65" i="35"/>
  <c r="AA66" i="35"/>
  <c r="Y67" i="35"/>
  <c r="W68" i="35"/>
  <c r="AN41" i="35"/>
  <c r="P43" i="35"/>
  <c r="U44" i="35"/>
  <c r="Y45" i="35"/>
  <c r="AH46" i="35"/>
  <c r="AN47" i="35"/>
  <c r="M49" i="35"/>
  <c r="Q50" i="35"/>
  <c r="AA51" i="35"/>
  <c r="AF52" i="35"/>
  <c r="AJ53" i="35"/>
  <c r="M55" i="35"/>
  <c r="T56" i="35"/>
  <c r="X57" i="35"/>
  <c r="AC58" i="35"/>
  <c r="AL59" i="35"/>
  <c r="L61" i="35"/>
  <c r="Q62" i="35"/>
  <c r="U63" i="35"/>
  <c r="AD64" i="35"/>
  <c r="AJ65" i="35"/>
  <c r="AN66" i="35"/>
  <c r="P68" i="35"/>
  <c r="K54" i="35"/>
  <c r="K53" i="35"/>
  <c r="K52" i="35"/>
  <c r="N42" i="35"/>
  <c r="AB45" i="35"/>
  <c r="P49" i="35"/>
  <c r="AI52" i="35"/>
  <c r="AA57" i="35"/>
  <c r="T62" i="35"/>
  <c r="U68" i="35"/>
  <c r="L42" i="35"/>
  <c r="R43" i="35"/>
  <c r="V44" i="35"/>
  <c r="Z45" i="35"/>
  <c r="AI46" i="35"/>
  <c r="AO47" i="35"/>
  <c r="N49" i="35"/>
  <c r="R50" i="35"/>
  <c r="AC51" i="35"/>
  <c r="AG52" i="35"/>
  <c r="AK53" i="35"/>
  <c r="P55" i="35"/>
  <c r="U56" i="35"/>
  <c r="Y57" i="35"/>
  <c r="AD58" i="35"/>
  <c r="AM59" i="35"/>
  <c r="M61" i="35"/>
  <c r="R62" i="35"/>
  <c r="V63" i="35"/>
  <c r="AF64" i="35"/>
  <c r="AK65" i="35"/>
  <c r="AO66" i="35"/>
  <c r="S68" i="35"/>
  <c r="X44" i="35"/>
  <c r="L48" i="35"/>
  <c r="AE51" i="35"/>
  <c r="R55" i="35"/>
  <c r="AP59" i="35"/>
  <c r="AH64" i="35"/>
  <c r="L67" i="35"/>
  <c r="M42" i="35"/>
  <c r="S43" i="35"/>
  <c r="W44" i="35"/>
  <c r="AA45" i="35"/>
  <c r="AK46" i="35"/>
  <c r="AP47" i="35"/>
  <c r="E48" i="23" s="1"/>
  <c r="O49" i="35"/>
  <c r="V50" i="35"/>
  <c r="AD51" i="35"/>
  <c r="AH52" i="35"/>
  <c r="AL53" i="35"/>
  <c r="Q55" i="35"/>
  <c r="V56" i="35"/>
  <c r="Z57" i="35"/>
  <c r="AE58" i="35"/>
  <c r="AN59" i="35"/>
  <c r="N61" i="35"/>
  <c r="S62" i="35"/>
  <c r="Z63" i="35"/>
  <c r="AG64" i="35"/>
  <c r="AL65" i="35"/>
  <c r="AP66" i="35"/>
  <c r="T68" i="35"/>
  <c r="T43" i="35"/>
  <c r="AM46" i="35"/>
  <c r="Z50" i="35"/>
  <c r="AM53" i="35"/>
  <c r="W56" i="35"/>
  <c r="AF58" i="35"/>
  <c r="O61" i="35"/>
  <c r="AC63" i="35"/>
  <c r="AM65" i="35"/>
  <c r="K51" i="35"/>
  <c r="O42" i="35"/>
  <c r="U43" i="35"/>
  <c r="Y44" i="35"/>
  <c r="AF45" i="35"/>
  <c r="AN46" i="35"/>
  <c r="M48" i="35"/>
  <c r="Q49" i="35"/>
  <c r="AA50" i="35"/>
  <c r="AF51" i="35"/>
  <c r="AJ52" i="35"/>
  <c r="AN53" i="35"/>
  <c r="S55" i="35"/>
  <c r="X56" i="35"/>
  <c r="AB57" i="35"/>
  <c r="AJ58" i="35"/>
  <c r="L60" i="35"/>
  <c r="P61" i="35"/>
  <c r="U62" i="35"/>
  <c r="AD63" i="35"/>
  <c r="AI64" i="35"/>
  <c r="AN65" i="35"/>
  <c r="M67" i="35"/>
  <c r="V68" i="35"/>
  <c r="K50" i="35"/>
  <c r="Q42" i="35"/>
  <c r="V43" i="35"/>
  <c r="Z44" i="35"/>
  <c r="AI45" i="35"/>
  <c r="AO46" i="35"/>
  <c r="N48" i="35"/>
  <c r="R49" i="35"/>
  <c r="AB50" i="35"/>
  <c r="AG51" i="35"/>
  <c r="AK52" i="35"/>
  <c r="AO53" i="35"/>
  <c r="U55" i="35"/>
  <c r="Y56" i="35"/>
  <c r="AC57" i="35"/>
  <c r="AM58" i="35"/>
  <c r="M60" i="35"/>
  <c r="Q61" i="35"/>
  <c r="V62" i="35"/>
  <c r="AE63" i="35"/>
  <c r="AJ64" i="35"/>
  <c r="AO65" i="35"/>
  <c r="N67" i="35"/>
  <c r="X68" i="35"/>
  <c r="K49" i="35"/>
  <c r="Q41" i="35"/>
  <c r="W42" i="35"/>
  <c r="AA43" i="35"/>
  <c r="AH44" i="35"/>
  <c r="AP45" i="35"/>
  <c r="O47" i="35"/>
  <c r="S48" i="35"/>
  <c r="AC49" i="35"/>
  <c r="AH50" i="35"/>
  <c r="AL51" i="35"/>
  <c r="AP52" i="35"/>
  <c r="E53" i="23" s="1"/>
  <c r="U54" i="35"/>
  <c r="Z55" i="35"/>
  <c r="AD56" i="35"/>
  <c r="AL57" i="35"/>
  <c r="N59" i="35"/>
  <c r="R60" i="35"/>
  <c r="W61" i="35"/>
  <c r="AD41" i="35"/>
  <c r="W43" i="35"/>
  <c r="AN44" i="35"/>
  <c r="V46" i="35"/>
  <c r="O48" i="35"/>
  <c r="AH49" i="35"/>
  <c r="N51" i="35"/>
  <c r="AL52" i="35"/>
  <c r="Z54" i="35"/>
  <c r="AL55" i="35"/>
  <c r="AD57" i="35"/>
  <c r="R59" i="35"/>
  <c r="AI60" i="35"/>
  <c r="W62" i="35"/>
  <c r="AM63" i="35"/>
  <c r="V65" i="35"/>
  <c r="AJ66" i="35"/>
  <c r="AB68" i="35"/>
  <c r="K48" i="35"/>
  <c r="Z43" i="35"/>
  <c r="Y46" i="35"/>
  <c r="T51" i="35"/>
  <c r="AC54" i="35"/>
  <c r="U59" i="35"/>
  <c r="AL60" i="35"/>
  <c r="L64" i="35"/>
  <c r="AM66" i="35"/>
  <c r="S56" i="35"/>
  <c r="AE65" i="35"/>
  <c r="AP46" i="35"/>
  <c r="Z59" i="35"/>
  <c r="L47" i="35"/>
  <c r="AH54" i="35"/>
  <c r="AA59" i="35"/>
  <c r="AG65" i="35"/>
  <c r="AE41" i="35"/>
  <c r="X43" i="35"/>
  <c r="L45" i="35"/>
  <c r="W46" i="35"/>
  <c r="P48" i="35"/>
  <c r="AI49" i="35"/>
  <c r="O51" i="35"/>
  <c r="AM52" i="35"/>
  <c r="AA54" i="35"/>
  <c r="AP55" i="35"/>
  <c r="AF57" i="35"/>
  <c r="S59" i="35"/>
  <c r="AJ60" i="35"/>
  <c r="X62" i="35"/>
  <c r="AN63" i="35"/>
  <c r="Y65" i="35"/>
  <c r="AK66" i="35"/>
  <c r="AC68" i="35"/>
  <c r="K47" i="35"/>
  <c r="AG41" i="35"/>
  <c r="R48" i="35"/>
  <c r="O56" i="35"/>
  <c r="AE62" i="35"/>
  <c r="AE68" i="35"/>
  <c r="K45" i="35"/>
  <c r="X59" i="35"/>
  <c r="AH68" i="35"/>
  <c r="R42" i="35"/>
  <c r="AH51" i="35"/>
  <c r="R61" i="35"/>
  <c r="W67" i="35"/>
  <c r="K41" i="35"/>
  <c r="S42" i="35"/>
  <c r="AP49" i="35"/>
  <c r="E50" i="23" s="1"/>
  <c r="O58" i="35"/>
  <c r="X67" i="35"/>
  <c r="AF41" i="35"/>
  <c r="Y43" i="35"/>
  <c r="M45" i="35"/>
  <c r="X46" i="35"/>
  <c r="Q48" i="35"/>
  <c r="AJ49" i="35"/>
  <c r="P51" i="35"/>
  <c r="AN52" i="35"/>
  <c r="AB54" i="35"/>
  <c r="N56" i="35"/>
  <c r="AG57" i="35"/>
  <c r="T59" i="35"/>
  <c r="AK60" i="35"/>
  <c r="AB62" i="35"/>
  <c r="AP63" i="35"/>
  <c r="Z65" i="35"/>
  <c r="AL66" i="35"/>
  <c r="AD68" i="35"/>
  <c r="K46" i="35"/>
  <c r="N45" i="35"/>
  <c r="AK49" i="35"/>
  <c r="AO52" i="35"/>
  <c r="AH57" i="35"/>
  <c r="AA65" i="35"/>
  <c r="L58" i="35"/>
  <c r="V67" i="35"/>
  <c r="Z48" i="35"/>
  <c r="M58" i="35"/>
  <c r="AF65" i="35"/>
  <c r="AF43" i="35"/>
  <c r="V53" i="35"/>
  <c r="T61" i="35"/>
  <c r="AJ68" i="35"/>
  <c r="AH41" i="35"/>
  <c r="AB43" i="35"/>
  <c r="O45" i="35"/>
  <c r="Z46" i="35"/>
  <c r="T48" i="35"/>
  <c r="AL49" i="35"/>
  <c r="X51" i="35"/>
  <c r="L53" i="35"/>
  <c r="AD54" i="35"/>
  <c r="P56" i="35"/>
  <c r="AO57" i="35"/>
  <c r="V59" i="35"/>
  <c r="AN60" i="35"/>
  <c r="AF62" i="35"/>
  <c r="M64" i="35"/>
  <c r="AB65" i="35"/>
  <c r="R67" i="35"/>
  <c r="AF68" i="35"/>
  <c r="K44" i="35"/>
  <c r="AD43" i="35"/>
  <c r="AG46" i="35"/>
  <c r="AN49" i="35"/>
  <c r="T53" i="35"/>
  <c r="AP60" i="35"/>
  <c r="O64" i="35"/>
  <c r="K42" i="35"/>
  <c r="AE43" i="35"/>
  <c r="AG54" i="35"/>
  <c r="AJ62" i="35"/>
  <c r="AI68" i="35"/>
  <c r="AC48" i="35"/>
  <c r="AA56" i="35"/>
  <c r="Q64" i="35"/>
  <c r="AI41" i="35"/>
  <c r="AC43" i="35"/>
  <c r="P45" i="35"/>
  <c r="AD46" i="35"/>
  <c r="U48" i="35"/>
  <c r="AM49" i="35"/>
  <c r="Y51" i="35"/>
  <c r="Q53" i="35"/>
  <c r="AE54" i="35"/>
  <c r="Q56" i="35"/>
  <c r="AP57" i="35"/>
  <c r="E58" i="23" s="1"/>
  <c r="W59" i="35"/>
  <c r="AO60" i="35"/>
  <c r="AG62" i="35"/>
  <c r="N64" i="35"/>
  <c r="AD65" i="35"/>
  <c r="U67" i="35"/>
  <c r="AG68" i="35"/>
  <c r="K43" i="35"/>
  <c r="AJ41" i="35"/>
  <c r="Q45" i="35"/>
  <c r="V48" i="35"/>
  <c r="Z51" i="35"/>
  <c r="AF54" i="35"/>
  <c r="AH62" i="35"/>
  <c r="R45" i="35"/>
  <c r="AO49" i="35"/>
  <c r="U53" i="35"/>
  <c r="Z56" i="35"/>
  <c r="P64" i="35"/>
  <c r="S45" i="35"/>
  <c r="AI51" i="35"/>
  <c r="AK62" i="35"/>
  <c r="V42" i="35"/>
  <c r="AM43" i="35"/>
  <c r="U45" i="35"/>
  <c r="N47" i="35"/>
  <c r="AF48" i="35"/>
  <c r="M50" i="35"/>
  <c r="AK51" i="35"/>
  <c r="Y53" i="35"/>
  <c r="AJ54" i="35"/>
  <c r="AC56" i="35"/>
  <c r="Q58" i="35"/>
  <c r="AC59" i="35"/>
  <c r="V61" i="35"/>
  <c r="AM62" i="35"/>
  <c r="S64" i="35"/>
  <c r="AP65" i="35"/>
  <c r="AA67" i="35"/>
  <c r="AL68" i="35"/>
  <c r="X42" i="35"/>
  <c r="AN43" i="35"/>
  <c r="V45" i="35"/>
  <c r="P47" i="35"/>
  <c r="AG48" i="35"/>
  <c r="N50" i="35"/>
  <c r="AM51" i="35"/>
  <c r="Z53" i="35"/>
  <c r="AK54" i="35"/>
  <c r="AE56" i="35"/>
  <c r="R58" i="35"/>
  <c r="AD59" i="35"/>
  <c r="X61" i="35"/>
  <c r="AN62" i="35"/>
  <c r="T64" i="35"/>
  <c r="L66" i="35"/>
  <c r="AB67" i="35"/>
  <c r="AM68" i="35"/>
  <c r="AA42" i="35"/>
  <c r="M44" i="35"/>
  <c r="AJ45" i="35"/>
  <c r="S47" i="35"/>
  <c r="AK48" i="35"/>
  <c r="AC50" i="35"/>
  <c r="AP51" i="35"/>
  <c r="AC53" i="35"/>
  <c r="V55" i="35"/>
  <c r="AI56" i="35"/>
  <c r="U58" i="35"/>
  <c r="N60" i="35"/>
  <c r="AD61" i="35"/>
  <c r="L63" i="35"/>
  <c r="AB64" i="35"/>
  <c r="O66" i="35"/>
  <c r="AF67" i="35"/>
  <c r="X41" i="35"/>
  <c r="R44" i="35"/>
  <c r="R47" i="35"/>
  <c r="AE49" i="35"/>
  <c r="Y52" i="35"/>
  <c r="AA55" i="35"/>
  <c r="T58" i="35"/>
  <c r="AB60" i="35"/>
  <c r="AF63" i="35"/>
  <c r="X66" i="35"/>
  <c r="AO68" i="35"/>
  <c r="V47" i="35"/>
  <c r="AD55" i="35"/>
  <c r="AJ63" i="35"/>
  <c r="AD44" i="35"/>
  <c r="AH61" i="35"/>
  <c r="AG50" i="35"/>
  <c r="AI61" i="35"/>
  <c r="AF47" i="35"/>
  <c r="AJ61" i="35"/>
  <c r="AM44" i="35"/>
  <c r="AJ55" i="35"/>
  <c r="AC64" i="35"/>
  <c r="AL47" i="35"/>
  <c r="AE67" i="35"/>
  <c r="AH53" i="35"/>
  <c r="AG67" i="35"/>
  <c r="O54" i="35"/>
  <c r="AL42" i="35"/>
  <c r="AK59" i="35"/>
  <c r="O60" i="35"/>
  <c r="AP42" i="35"/>
  <c r="AJ51" i="35"/>
  <c r="O65" i="35"/>
  <c r="Q60" i="35"/>
  <c r="K63" i="35"/>
  <c r="AO51" i="35"/>
  <c r="Q65" i="35"/>
  <c r="O43" i="35"/>
  <c r="N63" i="35"/>
  <c r="Y41" i="35"/>
  <c r="S44" i="35"/>
  <c r="T47" i="35"/>
  <c r="AG49" i="35"/>
  <c r="AA52" i="35"/>
  <c r="AB55" i="35"/>
  <c r="V58" i="35"/>
  <c r="AF60" i="35"/>
  <c r="AH63" i="35"/>
  <c r="Y66" i="35"/>
  <c r="AA41" i="35"/>
  <c r="O50" i="35"/>
  <c r="Y61" i="35"/>
  <c r="AB47" i="35"/>
  <c r="AG55" i="35"/>
  <c r="AE66" i="35"/>
  <c r="Y42" i="35"/>
  <c r="AN58" i="35"/>
  <c r="AB53" i="35"/>
  <c r="AH47" i="35"/>
  <c r="AP58" i="35"/>
  <c r="E59" i="23" s="1"/>
  <c r="AO61" i="35"/>
  <c r="AK45" i="35"/>
  <c r="AP61" i="35"/>
  <c r="AO45" i="35"/>
  <c r="AI67" i="35"/>
  <c r="L46" i="35"/>
  <c r="M65" i="35"/>
  <c r="M51" i="35"/>
  <c r="N46" i="35"/>
  <c r="AL62" i="35"/>
  <c r="AN48" i="35"/>
  <c r="P65" i="35"/>
  <c r="X54" i="35"/>
  <c r="N41" i="35"/>
  <c r="Y54" i="35"/>
  <c r="O41" i="35"/>
  <c r="Z41" i="35"/>
  <c r="T44" i="35"/>
  <c r="U47" i="35"/>
  <c r="L50" i="35"/>
  <c r="AB52" i="35"/>
  <c r="AC55" i="35"/>
  <c r="W58" i="35"/>
  <c r="U61" i="35"/>
  <c r="AI63" i="35"/>
  <c r="Z66" i="35"/>
  <c r="AA44" i="35"/>
  <c r="AC52" i="35"/>
  <c r="X58" i="35"/>
  <c r="AB66" i="35"/>
  <c r="AA58" i="35"/>
  <c r="AE47" i="35"/>
  <c r="X64" i="35"/>
  <c r="AI50" i="35"/>
  <c r="AA64" i="35"/>
  <c r="AM50" i="35"/>
  <c r="AN64" i="35"/>
  <c r="AN50" i="35"/>
  <c r="AO64" i="35"/>
  <c r="AI48" i="35"/>
  <c r="M62" i="35"/>
  <c r="L51" i="35"/>
  <c r="M46" i="35"/>
  <c r="S54" i="35"/>
  <c r="N57" i="35"/>
  <c r="AK67" i="35"/>
  <c r="AM48" i="35"/>
  <c r="AN51" i="35"/>
  <c r="AO62" i="35"/>
  <c r="AO48" i="35"/>
  <c r="AN67" i="35"/>
  <c r="S57" i="35"/>
  <c r="AB41" i="35"/>
  <c r="AB44" i="35"/>
  <c r="W47" i="35"/>
  <c r="P50" i="35"/>
  <c r="AD52" i="35"/>
  <c r="AE55" i="35"/>
  <c r="Y58" i="35"/>
  <c r="Z61" i="35"/>
  <c r="AK63" i="35"/>
  <c r="AC66" i="35"/>
  <c r="AF50" i="35"/>
  <c r="R64" i="35"/>
  <c r="AA53" i="35"/>
  <c r="AG66" i="35"/>
  <c r="AL44" i="35"/>
  <c r="AI55" i="35"/>
  <c r="AH66" i="35"/>
  <c r="AB42" i="35"/>
  <c r="AD53" i="35"/>
  <c r="AI66" i="35"/>
  <c r="X45" i="35"/>
  <c r="P59" i="35"/>
  <c r="AH42" i="35"/>
  <c r="L57" i="35"/>
  <c r="M57" i="35"/>
  <c r="O62" i="35"/>
  <c r="T54" i="35"/>
  <c r="AL67" i="35"/>
  <c r="L43" i="35"/>
  <c r="AM67" i="35"/>
  <c r="R57" i="35"/>
  <c r="L52" i="35"/>
  <c r="AO67" i="35"/>
  <c r="AC41" i="35"/>
  <c r="AC44" i="35"/>
  <c r="X47" i="35"/>
  <c r="AE50" i="35"/>
  <c r="AE52" i="35"/>
  <c r="AF55" i="35"/>
  <c r="Z58" i="35"/>
  <c r="AG61" i="35"/>
  <c r="AL63" i="35"/>
  <c r="AD66" i="35"/>
  <c r="U42" i="35"/>
  <c r="W53" i="35"/>
  <c r="AK44" i="35"/>
  <c r="AH55" i="35"/>
  <c r="Z42" i="35"/>
  <c r="AO58" i="35"/>
  <c r="AJ50" i="35"/>
  <c r="AL61" i="35"/>
  <c r="AG53" i="35"/>
  <c r="AM47" i="35"/>
  <c r="Q59" i="35"/>
  <c r="AH59" i="35"/>
  <c r="R54" i="35"/>
  <c r="AJ67" i="35"/>
  <c r="AL48" i="35"/>
  <c r="O57" i="35"/>
  <c r="W54" i="35"/>
  <c r="M43" i="35"/>
  <c r="AP62" i="35"/>
  <c r="Q46" i="35"/>
  <c r="R65" i="35"/>
  <c r="K59" i="35"/>
  <c r="AC42" i="35"/>
  <c r="T45" i="35"/>
  <c r="AI47" i="35"/>
  <c r="AK50" i="35"/>
  <c r="AE53" i="35"/>
  <c r="AB56" i="35"/>
  <c r="M59" i="35"/>
  <c r="AM61" i="35"/>
  <c r="AK64" i="35"/>
  <c r="Z67" i="35"/>
  <c r="AD42" i="35"/>
  <c r="W45" i="35"/>
  <c r="AK47" i="35"/>
  <c r="AL50" i="35"/>
  <c r="AF53" i="35"/>
  <c r="AF56" i="35"/>
  <c r="O59" i="35"/>
  <c r="AN61" i="35"/>
  <c r="AM64" i="35"/>
  <c r="AD67" i="35"/>
  <c r="AE42" i="35"/>
  <c r="AG56" i="35"/>
  <c r="AF42" i="35"/>
  <c r="AJ56" i="35"/>
  <c r="AP50" i="35"/>
  <c r="L65" i="35"/>
  <c r="AJ48" i="35"/>
  <c r="N62" i="35"/>
  <c r="AO42" i="35"/>
  <c r="N65" i="35"/>
  <c r="P60" i="35"/>
  <c r="K68" i="35"/>
  <c r="O46" i="35"/>
  <c r="Q57" i="35"/>
  <c r="S60" i="35"/>
  <c r="K60" i="35"/>
  <c r="AP48" i="35"/>
  <c r="E49" i="23" s="1"/>
  <c r="T60" i="35"/>
  <c r="AG42" i="35"/>
  <c r="AL45" i="35"/>
  <c r="AE48" i="35"/>
  <c r="AO50" i="35"/>
  <c r="AI53" i="35"/>
  <c r="AN56" i="35"/>
  <c r="AB59" i="35"/>
  <c r="L62" i="35"/>
  <c r="AP64" i="35"/>
  <c r="AH67" i="35"/>
  <c r="P46" i="35"/>
  <c r="Q44" i="35"/>
  <c r="W57" i="35"/>
  <c r="S58" i="35"/>
  <c r="U60" i="35"/>
  <c r="Q47" i="35"/>
  <c r="AA60" i="35"/>
  <c r="S63" i="35"/>
  <c r="K57" i="35"/>
  <c r="AI54" i="35"/>
  <c r="AL54" i="35"/>
  <c r="P44" i="35"/>
  <c r="R46" i="35"/>
  <c r="P58" i="35"/>
  <c r="X60" i="35"/>
  <c r="Z60" i="35"/>
  <c r="T49" i="35"/>
  <c r="X49" i="35"/>
  <c r="AB49" i="35"/>
  <c r="AD49" i="35"/>
  <c r="N52" i="35"/>
  <c r="V52" i="35"/>
  <c r="W52" i="35"/>
  <c r="P66" i="35"/>
  <c r="S41" i="35"/>
  <c r="L68" i="35"/>
  <c r="X55" i="35"/>
  <c r="Y55" i="35"/>
  <c r="T57" i="35"/>
  <c r="AN68" i="35"/>
  <c r="S46" i="35"/>
  <c r="T46" i="35"/>
  <c r="W60" i="35"/>
  <c r="M47" i="35"/>
  <c r="Y60" i="35"/>
  <c r="M52" i="35"/>
  <c r="T63" i="35"/>
  <c r="M66" i="35"/>
  <c r="P41" i="35"/>
  <c r="K55" i="35"/>
  <c r="U41" i="35"/>
  <c r="Y68" i="35"/>
  <c r="AA68" i="35"/>
  <c r="AK68" i="35"/>
  <c r="U46" i="35"/>
  <c r="P63" i="35"/>
  <c r="Q63" i="35"/>
  <c r="AH65" i="35"/>
  <c r="K58" i="35"/>
  <c r="X52" i="35"/>
  <c r="T66" i="35"/>
  <c r="W66" i="35"/>
  <c r="AM54" i="35"/>
  <c r="V41" i="35"/>
  <c r="O44" i="35"/>
  <c r="L49" i="35"/>
  <c r="S49" i="35"/>
  <c r="O63" i="35"/>
  <c r="R63" i="35"/>
  <c r="S52" i="35"/>
  <c r="N66" i="35"/>
  <c r="K56" i="35"/>
  <c r="T41" i="35"/>
  <c r="AP67" i="35"/>
  <c r="W55" i="35"/>
  <c r="AJ43" i="35"/>
  <c r="AO43" i="35"/>
  <c r="V57" i="35"/>
  <c r="AP43" i="35"/>
  <c r="U57" i="35"/>
  <c r="L4" i="35"/>
  <c r="D18" i="19" s="1"/>
  <c r="AN4" i="35"/>
  <c r="H12" i="19" s="1"/>
  <c r="AK5" i="35"/>
  <c r="AH6" i="35"/>
  <c r="AE7" i="35"/>
  <c r="AB8" i="35"/>
  <c r="Y9" i="35"/>
  <c r="V10" i="35"/>
  <c r="S11" i="35"/>
  <c r="P12" i="35"/>
  <c r="M13" i="35"/>
  <c r="AO13" i="35"/>
  <c r="AL14" i="35"/>
  <c r="AI15" i="35"/>
  <c r="AF16" i="35"/>
  <c r="AC17" i="35"/>
  <c r="Z18" i="35"/>
  <c r="W19" i="35"/>
  <c r="T20" i="35"/>
  <c r="Q21" i="35"/>
  <c r="N22" i="35"/>
  <c r="AP22" i="35"/>
  <c r="E23" i="23" s="1"/>
  <c r="AM23" i="35"/>
  <c r="AJ24" i="35"/>
  <c r="AG25" i="35"/>
  <c r="M4" i="35"/>
  <c r="E18" i="19" s="1"/>
  <c r="AO4" i="35"/>
  <c r="AL5" i="35"/>
  <c r="AI6" i="35"/>
  <c r="AF7" i="35"/>
  <c r="AC8" i="35"/>
  <c r="Z9" i="35"/>
  <c r="W10" i="35"/>
  <c r="T11" i="35"/>
  <c r="Q12" i="35"/>
  <c r="N13" i="35"/>
  <c r="AP13" i="35"/>
  <c r="E14" i="23" s="1"/>
  <c r="AM14" i="35"/>
  <c r="AJ15" i="35"/>
  <c r="AG16" i="35"/>
  <c r="AD17" i="35"/>
  <c r="AA18" i="35"/>
  <c r="X19" i="35"/>
  <c r="U20" i="35"/>
  <c r="N4" i="35"/>
  <c r="F18" i="19" s="1"/>
  <c r="AP4" i="35"/>
  <c r="E5" i="23" s="1"/>
  <c r="AM5" i="35"/>
  <c r="AJ6" i="35"/>
  <c r="AG7" i="35"/>
  <c r="AD8" i="35"/>
  <c r="AA9" i="35"/>
  <c r="X10" i="35"/>
  <c r="U11" i="35"/>
  <c r="R12" i="35"/>
  <c r="O13" i="35"/>
  <c r="L14" i="35"/>
  <c r="AN14" i="35"/>
  <c r="AK15" i="35"/>
  <c r="AH16" i="35"/>
  <c r="AE17" i="35"/>
  <c r="AB18" i="35"/>
  <c r="Y19" i="35"/>
  <c r="V20" i="35"/>
  <c r="P4" i="35"/>
  <c r="H18" i="19" s="1"/>
  <c r="M5" i="35"/>
  <c r="AO5" i="35"/>
  <c r="AL6" i="35"/>
  <c r="AI7" i="35"/>
  <c r="AF8" i="35"/>
  <c r="AC9" i="35"/>
  <c r="Z10" i="35"/>
  <c r="W11" i="35"/>
  <c r="T12" i="35"/>
  <c r="Q13" i="35"/>
  <c r="N14" i="35"/>
  <c r="AP14" i="35"/>
  <c r="E15" i="23" s="1"/>
  <c r="AM15" i="35"/>
  <c r="AJ16" i="35"/>
  <c r="Q4" i="35"/>
  <c r="N5" i="35"/>
  <c r="AP5" i="35"/>
  <c r="E6" i="23" s="1"/>
  <c r="AM6" i="35"/>
  <c r="AJ7" i="35"/>
  <c r="AG8" i="35"/>
  <c r="AD9" i="35"/>
  <c r="AA10" i="35"/>
  <c r="X11" i="35"/>
  <c r="U12" i="35"/>
  <c r="R13" i="35"/>
  <c r="O14" i="35"/>
  <c r="L15" i="35"/>
  <c r="AN15" i="35"/>
  <c r="AK16" i="35"/>
  <c r="V4" i="35"/>
  <c r="F24" i="19" s="1"/>
  <c r="S5" i="35"/>
  <c r="P6" i="35"/>
  <c r="M7" i="35"/>
  <c r="AO7" i="35"/>
  <c r="AL8" i="35"/>
  <c r="AI9" i="35"/>
  <c r="AF10" i="35"/>
  <c r="AC11" i="35"/>
  <c r="Z12" i="35"/>
  <c r="W13" i="35"/>
  <c r="T14" i="35"/>
  <c r="Q15" i="35"/>
  <c r="N16" i="35"/>
  <c r="AP16" i="35"/>
  <c r="E17" i="23" s="1"/>
  <c r="AM17" i="35"/>
  <c r="AJ18" i="35"/>
  <c r="AG19" i="35"/>
  <c r="AD20" i="35"/>
  <c r="AA21" i="35"/>
  <c r="X22" i="35"/>
  <c r="U23" i="35"/>
  <c r="R24" i="35"/>
  <c r="O25" i="35"/>
  <c r="L26" i="35"/>
  <c r="AN26" i="35"/>
  <c r="AK27" i="35"/>
  <c r="AH28" i="35"/>
  <c r="AE29" i="35"/>
  <c r="AB30" i="35"/>
  <c r="Y31" i="35"/>
  <c r="V32" i="35"/>
  <c r="S33" i="35"/>
  <c r="P34" i="35"/>
  <c r="M35" i="35"/>
  <c r="AO35" i="35"/>
  <c r="AL36" i="35"/>
  <c r="AI37" i="35"/>
  <c r="AF38" i="35"/>
  <c r="AC39" i="35"/>
  <c r="Z40" i="35"/>
  <c r="K37" i="35"/>
  <c r="K9" i="35"/>
  <c r="Z4" i="35"/>
  <c r="O4" i="35"/>
  <c r="G18" i="19" s="1"/>
  <c r="V5" i="35"/>
  <c r="Y6" i="35"/>
  <c r="AB7" i="35"/>
  <c r="AJ8" i="35"/>
  <c r="AN9" i="35"/>
  <c r="L11" i="35"/>
  <c r="O12" i="35"/>
  <c r="X13" i="35"/>
  <c r="AA14" i="35"/>
  <c r="AD15" i="35"/>
  <c r="AL16" i="35"/>
  <c r="AN17" i="35"/>
  <c r="AO18" i="35"/>
  <c r="AP19" i="35"/>
  <c r="E20" i="23" s="1"/>
  <c r="L21" i="35"/>
  <c r="AP21" i="35"/>
  <c r="E22" i="23" s="1"/>
  <c r="AO22" i="35"/>
  <c r="AO23" i="35"/>
  <c r="AN24" i="35"/>
  <c r="AM25" i="35"/>
  <c r="AK26" i="35"/>
  <c r="AI27" i="35"/>
  <c r="AG28" i="35"/>
  <c r="AF29" i="35"/>
  <c r="AD30" i="35"/>
  <c r="AB31" i="35"/>
  <c r="Z32" i="35"/>
  <c r="X33" i="35"/>
  <c r="V34" i="35"/>
  <c r="T35" i="35"/>
  <c r="R36" i="35"/>
  <c r="P37" i="35"/>
  <c r="N38" i="35"/>
  <c r="L39" i="35"/>
  <c r="AO39" i="35"/>
  <c r="AM40" i="35"/>
  <c r="K38" i="35"/>
  <c r="K8" i="35"/>
  <c r="T4" i="35"/>
  <c r="D24" i="19" s="1"/>
  <c r="AN8" i="35"/>
  <c r="W12" i="35"/>
  <c r="AG15" i="35"/>
  <c r="M19" i="35"/>
  <c r="O21" i="35"/>
  <c r="R4" i="35"/>
  <c r="W5" i="35"/>
  <c r="Z6" i="35"/>
  <c r="AC7" i="35"/>
  <c r="AK8" i="35"/>
  <c r="AO9" i="35"/>
  <c r="M11" i="35"/>
  <c r="S12" i="35"/>
  <c r="Y13" i="35"/>
  <c r="AB14" i="35"/>
  <c r="AE15" i="35"/>
  <c r="AM16" i="35"/>
  <c r="AO17" i="35"/>
  <c r="AP18" i="35"/>
  <c r="E19" i="23" s="1"/>
  <c r="L20" i="35"/>
  <c r="M21" i="35"/>
  <c r="L22" i="35"/>
  <c r="L23" i="35"/>
  <c r="AP23" i="35"/>
  <c r="E24" i="23" s="1"/>
  <c r="AO24" i="35"/>
  <c r="AN25" i="35"/>
  <c r="AL26" i="35"/>
  <c r="AJ27" i="35"/>
  <c r="AI28" i="35"/>
  <c r="AG29" i="35"/>
  <c r="AE30" i="35"/>
  <c r="AC31" i="35"/>
  <c r="AA32" i="35"/>
  <c r="Y33" i="35"/>
  <c r="W34" i="35"/>
  <c r="U35" i="35"/>
  <c r="S36" i="35"/>
  <c r="Q37" i="35"/>
  <c r="O38" i="35"/>
  <c r="M39" i="35"/>
  <c r="AP39" i="35"/>
  <c r="AN40" i="35"/>
  <c r="K36" i="35"/>
  <c r="K7" i="35"/>
  <c r="AB6" i="35"/>
  <c r="O11" i="35"/>
  <c r="AD14" i="35"/>
  <c r="L18" i="35"/>
  <c r="O22" i="35"/>
  <c r="S4" i="35"/>
  <c r="C24" i="19" s="1"/>
  <c r="X5" i="35"/>
  <c r="AA6" i="35"/>
  <c r="AD7" i="35"/>
  <c r="AM8" i="35"/>
  <c r="AP9" i="35"/>
  <c r="E10" i="23" s="1"/>
  <c r="N11" i="35"/>
  <c r="V12" i="35"/>
  <c r="Z13" i="35"/>
  <c r="AC14" i="35"/>
  <c r="AF15" i="35"/>
  <c r="AN16" i="35"/>
  <c r="AP17" i="35"/>
  <c r="E18" i="23" s="1"/>
  <c r="L19" i="35"/>
  <c r="M20" i="35"/>
  <c r="N21" i="35"/>
  <c r="M22" i="35"/>
  <c r="M23" i="35"/>
  <c r="L24" i="35"/>
  <c r="AP24" i="35"/>
  <c r="E25" i="23" s="1"/>
  <c r="AO25" i="35"/>
  <c r="AM26" i="35"/>
  <c r="AL27" i="35"/>
  <c r="AJ28" i="35"/>
  <c r="AH29" i="35"/>
  <c r="AF30" i="35"/>
  <c r="AD31" i="35"/>
  <c r="AB32" i="35"/>
  <c r="Z33" i="35"/>
  <c r="X34" i="35"/>
  <c r="V35" i="35"/>
  <c r="T36" i="35"/>
  <c r="R37" i="35"/>
  <c r="P38" i="35"/>
  <c r="N39" i="35"/>
  <c r="L40" i="35"/>
  <c r="AO40" i="35"/>
  <c r="K35" i="35"/>
  <c r="K6" i="35"/>
  <c r="Y5" i="35"/>
  <c r="AH7" i="35"/>
  <c r="L10" i="35"/>
  <c r="AA13" i="35"/>
  <c r="AO16" i="35"/>
  <c r="N20" i="35"/>
  <c r="U4" i="35"/>
  <c r="E24" i="19" s="1"/>
  <c r="Z5" i="35"/>
  <c r="AC6" i="35"/>
  <c r="AK7" i="35"/>
  <c r="AO8" i="35"/>
  <c r="M10" i="35"/>
  <c r="P11" i="35"/>
  <c r="X12" i="35"/>
  <c r="AB13" i="35"/>
  <c r="AE14" i="35"/>
  <c r="AH15" i="35"/>
  <c r="L17" i="35"/>
  <c r="M18" i="35"/>
  <c r="N19" i="35"/>
  <c r="O20" i="35"/>
  <c r="P21" i="35"/>
  <c r="P22" i="35"/>
  <c r="O23" i="35"/>
  <c r="N24" i="35"/>
  <c r="M25" i="35"/>
  <c r="M26" i="35"/>
  <c r="AP26" i="35"/>
  <c r="E27" i="23" s="1"/>
  <c r="AN27" i="35"/>
  <c r="AL28" i="35"/>
  <c r="AJ29" i="35"/>
  <c r="AH30" i="35"/>
  <c r="AF31" i="35"/>
  <c r="AD32" i="35"/>
  <c r="AB33" i="35"/>
  <c r="Z34" i="35"/>
  <c r="X35" i="35"/>
  <c r="V36" i="35"/>
  <c r="T37" i="35"/>
  <c r="R38" i="35"/>
  <c r="P39" i="35"/>
  <c r="N40" i="35"/>
  <c r="K33" i="35"/>
  <c r="K4" i="35"/>
  <c r="C18" i="19" s="1"/>
  <c r="AB5" i="35"/>
  <c r="AM7" i="35"/>
  <c r="O10" i="35"/>
  <c r="AA12" i="35"/>
  <c r="W4" i="35"/>
  <c r="G24" i="19" s="1"/>
  <c r="AA5" i="35"/>
  <c r="AD6" i="35"/>
  <c r="AL7" i="35"/>
  <c r="AP8" i="35"/>
  <c r="E9" i="23" s="1"/>
  <c r="N10" i="35"/>
  <c r="Q11" i="35"/>
  <c r="Y12" i="35"/>
  <c r="AC13" i="35"/>
  <c r="AF14" i="35"/>
  <c r="AL15" i="35"/>
  <c r="M17" i="35"/>
  <c r="N18" i="35"/>
  <c r="O19" i="35"/>
  <c r="P20" i="35"/>
  <c r="R21" i="35"/>
  <c r="Q22" i="35"/>
  <c r="P23" i="35"/>
  <c r="O24" i="35"/>
  <c r="N25" i="35"/>
  <c r="N26" i="35"/>
  <c r="L27" i="35"/>
  <c r="AO27" i="35"/>
  <c r="AM28" i="35"/>
  <c r="AK29" i="35"/>
  <c r="AI30" i="35"/>
  <c r="AG31" i="35"/>
  <c r="AE32" i="35"/>
  <c r="AC33" i="35"/>
  <c r="AA34" i="35"/>
  <c r="Y35" i="35"/>
  <c r="W36" i="35"/>
  <c r="U37" i="35"/>
  <c r="S38" i="35"/>
  <c r="Q39" i="35"/>
  <c r="O40" i="35"/>
  <c r="K32" i="35"/>
  <c r="X4" i="35"/>
  <c r="H24" i="19" s="1"/>
  <c r="AE6" i="35"/>
  <c r="L9" i="35"/>
  <c r="R11" i="35"/>
  <c r="AD13" i="35"/>
  <c r="AC4" i="35"/>
  <c r="E30" i="19" s="1"/>
  <c r="AF5" i="35"/>
  <c r="AN6" i="35"/>
  <c r="M8" i="35"/>
  <c r="P9" i="35"/>
  <c r="S10" i="35"/>
  <c r="AA11" i="35"/>
  <c r="AE12" i="35"/>
  <c r="AH13" i="35"/>
  <c r="AK14" i="35"/>
  <c r="O16" i="35"/>
  <c r="R17" i="35"/>
  <c r="S18" i="35"/>
  <c r="T19" i="35"/>
  <c r="X20" i="35"/>
  <c r="W21" i="35"/>
  <c r="V22" i="35"/>
  <c r="V23" i="35"/>
  <c r="U24" i="35"/>
  <c r="T25" i="35"/>
  <c r="S26" i="35"/>
  <c r="Q27" i="35"/>
  <c r="O28" i="35"/>
  <c r="M29" i="35"/>
  <c r="AP29" i="35"/>
  <c r="E30" i="23" s="1"/>
  <c r="AN30" i="35"/>
  <c r="AL31" i="35"/>
  <c r="AJ32" i="35"/>
  <c r="AH33" i="35"/>
  <c r="AF34" i="35"/>
  <c r="AD35" i="35"/>
  <c r="AB36" i="35"/>
  <c r="Z37" i="35"/>
  <c r="X38" i="35"/>
  <c r="V39" i="35"/>
  <c r="T40" i="35"/>
  <c r="AG4" i="35"/>
  <c r="AJ5" i="35"/>
  <c r="N7" i="35"/>
  <c r="Q8" i="35"/>
  <c r="Y4" i="35"/>
  <c r="N6" i="35"/>
  <c r="AA7" i="35"/>
  <c r="V9" i="35"/>
  <c r="AM10" i="35"/>
  <c r="AG12" i="35"/>
  <c r="R14" i="35"/>
  <c r="AC15" i="35"/>
  <c r="U17" i="35"/>
  <c r="AF18" i="35"/>
  <c r="AO19" i="35"/>
  <c r="Z21" i="35"/>
  <c r="AG22" i="35"/>
  <c r="AL23" i="35"/>
  <c r="S25" i="35"/>
  <c r="Y26" i="35"/>
  <c r="AC27" i="35"/>
  <c r="AK28" i="35"/>
  <c r="M30" i="35"/>
  <c r="Q31" i="35"/>
  <c r="U32" i="35"/>
  <c r="AE33" i="35"/>
  <c r="AJ34" i="35"/>
  <c r="AN35" i="35"/>
  <c r="N37" i="35"/>
  <c r="W38" i="35"/>
  <c r="AB39" i="35"/>
  <c r="AG40" i="35"/>
  <c r="K20" i="35"/>
  <c r="R6" i="35"/>
  <c r="AP10" i="35"/>
  <c r="E11" i="23" s="1"/>
  <c r="L16" i="35"/>
  <c r="S20" i="35"/>
  <c r="P24" i="35"/>
  <c r="AF27" i="35"/>
  <c r="T31" i="35"/>
  <c r="AM34" i="35"/>
  <c r="AA38" i="35"/>
  <c r="AA4" i="35"/>
  <c r="C30" i="19" s="1"/>
  <c r="O6" i="35"/>
  <c r="AN7" i="35"/>
  <c r="W9" i="35"/>
  <c r="AN10" i="35"/>
  <c r="AH12" i="35"/>
  <c r="S14" i="35"/>
  <c r="AO15" i="35"/>
  <c r="V17" i="35"/>
  <c r="AG18" i="35"/>
  <c r="Q20" i="35"/>
  <c r="AB21" i="35"/>
  <c r="AH22" i="35"/>
  <c r="AN23" i="35"/>
  <c r="U25" i="35"/>
  <c r="Z26" i="35"/>
  <c r="AD27" i="35"/>
  <c r="AN28" i="35"/>
  <c r="N30" i="35"/>
  <c r="R31" i="35"/>
  <c r="W32" i="35"/>
  <c r="AF33" i="35"/>
  <c r="AK34" i="35"/>
  <c r="AP35" i="35"/>
  <c r="E36" i="23" s="1"/>
  <c r="O37" i="35"/>
  <c r="Y38" i="35"/>
  <c r="AD39" i="35"/>
  <c r="AH40" i="35"/>
  <c r="K19" i="35"/>
  <c r="AD4" i="35"/>
  <c r="F30" i="19" s="1"/>
  <c r="AJ12" i="35"/>
  <c r="AI18" i="35"/>
  <c r="AJ22" i="35"/>
  <c r="AB26" i="35"/>
  <c r="P30" i="35"/>
  <c r="AI33" i="35"/>
  <c r="V37" i="35"/>
  <c r="AJ40" i="35"/>
  <c r="AB4" i="35"/>
  <c r="D30" i="19" s="1"/>
  <c r="Q6" i="35"/>
  <c r="AP7" i="35"/>
  <c r="E8" i="23" s="1"/>
  <c r="X9" i="35"/>
  <c r="AO10" i="35"/>
  <c r="AI12" i="35"/>
  <c r="U14" i="35"/>
  <c r="AP15" i="35"/>
  <c r="E16" i="23" s="1"/>
  <c r="W17" i="35"/>
  <c r="AH18" i="35"/>
  <c r="R20" i="35"/>
  <c r="AC21" i="35"/>
  <c r="AI22" i="35"/>
  <c r="M24" i="35"/>
  <c r="V25" i="35"/>
  <c r="AA26" i="35"/>
  <c r="AE27" i="35"/>
  <c r="AO28" i="35"/>
  <c r="O30" i="35"/>
  <c r="S31" i="35"/>
  <c r="X32" i="35"/>
  <c r="AG33" i="35"/>
  <c r="AL34" i="35"/>
  <c r="L36" i="35"/>
  <c r="S37" i="35"/>
  <c r="Z38" i="35"/>
  <c r="AE39" i="35"/>
  <c r="AI40" i="35"/>
  <c r="K18" i="35"/>
  <c r="L8" i="35"/>
  <c r="AB9" i="35"/>
  <c r="V14" i="35"/>
  <c r="X17" i="35"/>
  <c r="AD21" i="35"/>
  <c r="W25" i="35"/>
  <c r="AP28" i="35"/>
  <c r="E29" i="23" s="1"/>
  <c r="Y32" i="35"/>
  <c r="M36" i="35"/>
  <c r="AF39" i="35"/>
  <c r="AE4" i="35"/>
  <c r="S6" i="35"/>
  <c r="N8" i="35"/>
  <c r="AE9" i="35"/>
  <c r="V11" i="35"/>
  <c r="AK12" i="35"/>
  <c r="W14" i="35"/>
  <c r="M16" i="35"/>
  <c r="Y17" i="35"/>
  <c r="AK18" i="35"/>
  <c r="W20" i="35"/>
  <c r="AE21" i="35"/>
  <c r="AK22" i="35"/>
  <c r="Q24" i="35"/>
  <c r="X25" i="35"/>
  <c r="AC26" i="35"/>
  <c r="AG27" i="35"/>
  <c r="L29" i="35"/>
  <c r="Q30" i="35"/>
  <c r="U31" i="35"/>
  <c r="AC32" i="35"/>
  <c r="AJ33" i="35"/>
  <c r="AN34" i="35"/>
  <c r="N36" i="35"/>
  <c r="W37" i="35"/>
  <c r="AB38" i="35"/>
  <c r="AG39" i="35"/>
  <c r="AK40" i="35"/>
  <c r="K16" i="35"/>
  <c r="AH4" i="35"/>
  <c r="P8" i="35"/>
  <c r="AG9" i="35"/>
  <c r="Z11" i="35"/>
  <c r="AM12" i="35"/>
  <c r="Y14" i="35"/>
  <c r="Q16" i="35"/>
  <c r="AA17" i="35"/>
  <c r="AM18" i="35"/>
  <c r="Z20" i="35"/>
  <c r="AM22" i="35"/>
  <c r="T24" i="35"/>
  <c r="Z25" i="35"/>
  <c r="AM27" i="35"/>
  <c r="AF4" i="35"/>
  <c r="H30" i="19" s="1"/>
  <c r="T6" i="35"/>
  <c r="O8" i="35"/>
  <c r="AF9" i="35"/>
  <c r="Y11" i="35"/>
  <c r="AL12" i="35"/>
  <c r="X14" i="35"/>
  <c r="P16" i="35"/>
  <c r="Z17" i="35"/>
  <c r="AL18" i="35"/>
  <c r="Y20" i="35"/>
  <c r="AF21" i="35"/>
  <c r="AL22" i="35"/>
  <c r="S24" i="35"/>
  <c r="Y25" i="35"/>
  <c r="AD26" i="35"/>
  <c r="AH27" i="35"/>
  <c r="N29" i="35"/>
  <c r="R30" i="35"/>
  <c r="V31" i="35"/>
  <c r="AF32" i="35"/>
  <c r="AK33" i="35"/>
  <c r="AO34" i="35"/>
  <c r="O36" i="35"/>
  <c r="X37" i="35"/>
  <c r="AC38" i="35"/>
  <c r="AH39" i="35"/>
  <c r="AL40" i="35"/>
  <c r="K15" i="35"/>
  <c r="U6" i="35"/>
  <c r="AG21" i="35"/>
  <c r="AL4" i="35"/>
  <c r="F12" i="19" s="1"/>
  <c r="AF6" i="35"/>
  <c r="U8" i="35"/>
  <c r="AL9" i="35"/>
  <c r="AF11" i="35"/>
  <c r="L13" i="35"/>
  <c r="AI14" i="35"/>
  <c r="U16" i="35"/>
  <c r="AH17" i="35"/>
  <c r="R19" i="35"/>
  <c r="AE20" i="35"/>
  <c r="AK21" i="35"/>
  <c r="R23" i="35"/>
  <c r="Y24" i="35"/>
  <c r="AD25" i="35"/>
  <c r="AI26" i="35"/>
  <c r="N28" i="35"/>
  <c r="S29" i="35"/>
  <c r="W30" i="35"/>
  <c r="AE31" i="35"/>
  <c r="AL32" i="35"/>
  <c r="AP33" i="35"/>
  <c r="E34" i="23" s="1"/>
  <c r="P35" i="35"/>
  <c r="Y36" i="35"/>
  <c r="AD37" i="35"/>
  <c r="AI38" i="35"/>
  <c r="AM39" i="35"/>
  <c r="P5" i="35"/>
  <c r="AP6" i="35"/>
  <c r="E7" i="23" s="1"/>
  <c r="Y8" i="35"/>
  <c r="R10" i="35"/>
  <c r="AJ11" i="35"/>
  <c r="AI4" i="35"/>
  <c r="C12" i="19" s="1"/>
  <c r="Q7" i="35"/>
  <c r="U9" i="35"/>
  <c r="AM11" i="35"/>
  <c r="M14" i="35"/>
  <c r="X16" i="35"/>
  <c r="V18" i="35"/>
  <c r="AB20" i="35"/>
  <c r="T22" i="35"/>
  <c r="AI23" i="35"/>
  <c r="AH25" i="35"/>
  <c r="U27" i="35"/>
  <c r="O29" i="35"/>
  <c r="AA30" i="35"/>
  <c r="N32" i="35"/>
  <c r="AL33" i="35"/>
  <c r="W35" i="35"/>
  <c r="AK36" i="35"/>
  <c r="AD38" i="35"/>
  <c r="Q40" i="35"/>
  <c r="K5" i="35"/>
  <c r="AK9" i="35"/>
  <c r="AP11" i="35"/>
  <c r="E12" i="23" s="1"/>
  <c r="Z14" i="35"/>
  <c r="AA16" i="35"/>
  <c r="Y18" i="35"/>
  <c r="AG20" i="35"/>
  <c r="AK25" i="35"/>
  <c r="X27" i="35"/>
  <c r="Q32" i="35"/>
  <c r="AB35" i="35"/>
  <c r="AH38" i="35"/>
  <c r="R5" i="35"/>
  <c r="AB27" i="35"/>
  <c r="AG35" i="35"/>
  <c r="AC12" i="35"/>
  <c r="AI16" i="35"/>
  <c r="AB24" i="35"/>
  <c r="AH32" i="35"/>
  <c r="AN38" i="35"/>
  <c r="Y10" i="35"/>
  <c r="N17" i="35"/>
  <c r="R26" i="35"/>
  <c r="AI32" i="35"/>
  <c r="AJ4" i="35"/>
  <c r="D12" i="19" s="1"/>
  <c r="R7" i="35"/>
  <c r="AH9" i="35"/>
  <c r="AN11" i="35"/>
  <c r="P14" i="35"/>
  <c r="Y16" i="35"/>
  <c r="W18" i="35"/>
  <c r="AC20" i="35"/>
  <c r="U22" i="35"/>
  <c r="AJ23" i="35"/>
  <c r="AI25" i="35"/>
  <c r="V27" i="35"/>
  <c r="P29" i="35"/>
  <c r="AC30" i="35"/>
  <c r="O32" i="35"/>
  <c r="AM33" i="35"/>
  <c r="Z35" i="35"/>
  <c r="AM36" i="35"/>
  <c r="AE38" i="35"/>
  <c r="R40" i="35"/>
  <c r="AM4" i="35"/>
  <c r="G12" i="19" s="1"/>
  <c r="V24" i="35"/>
  <c r="AJ30" i="35"/>
  <c r="AO36" i="35"/>
  <c r="X7" i="35"/>
  <c r="AA24" i="35"/>
  <c r="AG32" i="35"/>
  <c r="U10" i="35"/>
  <c r="P19" i="35"/>
  <c r="AP27" i="35"/>
  <c r="E28" i="23" s="1"/>
  <c r="Q34" i="35"/>
  <c r="Z7" i="35"/>
  <c r="Q19" i="35"/>
  <c r="L28" i="35"/>
  <c r="AK4" i="35"/>
  <c r="E12" i="19" s="1"/>
  <c r="S7" i="35"/>
  <c r="AJ9" i="35"/>
  <c r="AO11" i="35"/>
  <c r="Q14" i="35"/>
  <c r="Z16" i="35"/>
  <c r="X18" i="35"/>
  <c r="AF20" i="35"/>
  <c r="W22" i="35"/>
  <c r="AK23" i="35"/>
  <c r="AJ25" i="35"/>
  <c r="W27" i="35"/>
  <c r="Q29" i="35"/>
  <c r="AG30" i="35"/>
  <c r="P32" i="35"/>
  <c r="AN33" i="35"/>
  <c r="AA35" i="35"/>
  <c r="AN36" i="35"/>
  <c r="AG38" i="35"/>
  <c r="S40" i="35"/>
  <c r="T7" i="35"/>
  <c r="Y22" i="35"/>
  <c r="R29" i="35"/>
  <c r="AO33" i="35"/>
  <c r="U40" i="35"/>
  <c r="AB12" i="35"/>
  <c r="AE16" i="35"/>
  <c r="AC22" i="35"/>
  <c r="W29" i="35"/>
  <c r="AM38" i="35"/>
  <c r="T5" i="35"/>
  <c r="Q26" i="35"/>
  <c r="AH35" i="35"/>
  <c r="U5" i="35"/>
  <c r="AC24" i="35"/>
  <c r="L5" i="35"/>
  <c r="U7" i="35"/>
  <c r="AM9" i="35"/>
  <c r="L12" i="35"/>
  <c r="AG14" i="35"/>
  <c r="AB16" i="35"/>
  <c r="AC18" i="35"/>
  <c r="AH20" i="35"/>
  <c r="Z22" i="35"/>
  <c r="W24" i="35"/>
  <c r="AL25" i="35"/>
  <c r="Y27" i="35"/>
  <c r="T29" i="35"/>
  <c r="AK30" i="35"/>
  <c r="R32" i="35"/>
  <c r="L34" i="35"/>
  <c r="AC35" i="35"/>
  <c r="AP36" i="35"/>
  <c r="E37" i="23" s="1"/>
  <c r="AJ38" i="35"/>
  <c r="V40" i="35"/>
  <c r="Q5" i="35"/>
  <c r="N12" i="35"/>
  <c r="AD16" i="35"/>
  <c r="AJ20" i="35"/>
  <c r="Z24" i="35"/>
  <c r="AA27" i="35"/>
  <c r="V29" i="35"/>
  <c r="T32" i="35"/>
  <c r="AF35" i="35"/>
  <c r="AL38" i="35"/>
  <c r="X40" i="35"/>
  <c r="AO14" i="35"/>
  <c r="AN18" i="35"/>
  <c r="P26" i="35"/>
  <c r="O34" i="35"/>
  <c r="Y7" i="35"/>
  <c r="AL20" i="35"/>
  <c r="X29" i="35"/>
  <c r="AA40" i="35"/>
  <c r="AD12" i="35"/>
  <c r="AM20" i="35"/>
  <c r="O5" i="35"/>
  <c r="V7" i="35"/>
  <c r="P10" i="35"/>
  <c r="M12" i="35"/>
  <c r="AH14" i="35"/>
  <c r="AC16" i="35"/>
  <c r="AD18" i="35"/>
  <c r="AI20" i="35"/>
  <c r="AA22" i="35"/>
  <c r="X24" i="35"/>
  <c r="AP25" i="35"/>
  <c r="E26" i="23" s="1"/>
  <c r="Z27" i="35"/>
  <c r="U29" i="35"/>
  <c r="AL30" i="35"/>
  <c r="S32" i="35"/>
  <c r="M34" i="35"/>
  <c r="AE35" i="35"/>
  <c r="L37" i="35"/>
  <c r="AK38" i="35"/>
  <c r="W40" i="35"/>
  <c r="W7" i="35"/>
  <c r="Q10" i="35"/>
  <c r="AJ14" i="35"/>
  <c r="AE18" i="35"/>
  <c r="AB22" i="35"/>
  <c r="O26" i="35"/>
  <c r="AM30" i="35"/>
  <c r="N34" i="35"/>
  <c r="M37" i="35"/>
  <c r="T10" i="35"/>
  <c r="AK20" i="35"/>
  <c r="AO30" i="35"/>
  <c r="Y37" i="35"/>
  <c r="Y40" i="35"/>
  <c r="M15" i="35"/>
  <c r="AD22" i="35"/>
  <c r="AP30" i="35"/>
  <c r="E31" i="23" s="1"/>
  <c r="AA37" i="35"/>
  <c r="K40" i="35"/>
  <c r="N15" i="35"/>
  <c r="AE22" i="35"/>
  <c r="L31" i="35"/>
  <c r="AC5" i="35"/>
  <c r="R8" i="35"/>
  <c r="AB10" i="35"/>
  <c r="AF12" i="35"/>
  <c r="O15" i="35"/>
  <c r="O17" i="35"/>
  <c r="S19" i="35"/>
  <c r="AN20" i="35"/>
  <c r="AF22" i="35"/>
  <c r="AD24" i="35"/>
  <c r="T26" i="35"/>
  <c r="M28" i="35"/>
  <c r="Z29" i="35"/>
  <c r="M31" i="35"/>
  <c r="AK32" i="35"/>
  <c r="S34" i="35"/>
  <c r="AJ35" i="35"/>
  <c r="AC37" i="35"/>
  <c r="AP38" i="35"/>
  <c r="E39" i="23" s="1"/>
  <c r="AC40" i="35"/>
  <c r="K34" i="35"/>
  <c r="AD5" i="35"/>
  <c r="S8" i="35"/>
  <c r="AC10" i="35"/>
  <c r="AN12" i="35"/>
  <c r="P15" i="35"/>
  <c r="P17" i="35"/>
  <c r="U19" i="35"/>
  <c r="AO20" i="35"/>
  <c r="AN22" i="35"/>
  <c r="AE24" i="35"/>
  <c r="U26" i="35"/>
  <c r="P28" i="35"/>
  <c r="AA29" i="35"/>
  <c r="N31" i="35"/>
  <c r="AM32" i="35"/>
  <c r="T34" i="35"/>
  <c r="AK35" i="35"/>
  <c r="AE37" i="35"/>
  <c r="O39" i="35"/>
  <c r="AD40" i="35"/>
  <c r="K31" i="35"/>
  <c r="AE5" i="35"/>
  <c r="T8" i="35"/>
  <c r="AD10" i="35"/>
  <c r="AO12" i="35"/>
  <c r="R15" i="35"/>
  <c r="Q17" i="35"/>
  <c r="V19" i="35"/>
  <c r="AP20" i="35"/>
  <c r="E21" i="23" s="1"/>
  <c r="N23" i="35"/>
  <c r="AF24" i="35"/>
  <c r="V26" i="35"/>
  <c r="Q28" i="35"/>
  <c r="AB29" i="35"/>
  <c r="AH5" i="35"/>
  <c r="W8" i="35"/>
  <c r="AG10" i="35"/>
  <c r="P13" i="35"/>
  <c r="T15" i="35"/>
  <c r="T17" i="35"/>
  <c r="AA19" i="35"/>
  <c r="T21" i="35"/>
  <c r="S23" i="35"/>
  <c r="AH24" i="35"/>
  <c r="X26" i="35"/>
  <c r="S28" i="35"/>
  <c r="AD29" i="35"/>
  <c r="W31" i="35"/>
  <c r="AP32" i="35"/>
  <c r="E33" i="23" s="1"/>
  <c r="AB34" i="35"/>
  <c r="P36" i="35"/>
  <c r="AH37" i="35"/>
  <c r="T39" i="35"/>
  <c r="AP40" i="35"/>
  <c r="E41" i="23" s="1"/>
  <c r="K28" i="35"/>
  <c r="AI5" i="35"/>
  <c r="X8" i="35"/>
  <c r="AH10" i="35"/>
  <c r="S13" i="35"/>
  <c r="U15" i="35"/>
  <c r="AB17" i="35"/>
  <c r="AB19" i="35"/>
  <c r="AG5" i="35"/>
  <c r="AJ10" i="35"/>
  <c r="Y15" i="35"/>
  <c r="AI19" i="35"/>
  <c r="AB23" i="35"/>
  <c r="M27" i="35"/>
  <c r="L30" i="35"/>
  <c r="O33" i="35"/>
  <c r="AM35" i="35"/>
  <c r="U38" i="35"/>
  <c r="K29" i="35"/>
  <c r="K27" i="35"/>
  <c r="AB11" i="35"/>
  <c r="AE23" i="35"/>
  <c r="R33" i="35"/>
  <c r="R39" i="35"/>
  <c r="K25" i="35"/>
  <c r="K22" i="35"/>
  <c r="V16" i="35"/>
  <c r="AD36" i="35"/>
  <c r="W16" i="35"/>
  <c r="AA33" i="35"/>
  <c r="AO6" i="35"/>
  <c r="U28" i="35"/>
  <c r="AI17" i="35"/>
  <c r="AI21" i="35"/>
  <c r="Y28" i="35"/>
  <c r="AK39" i="35"/>
  <c r="AL17" i="35"/>
  <c r="AF37" i="35"/>
  <c r="AM21" i="35"/>
  <c r="AG13" i="35"/>
  <c r="AJ37" i="35"/>
  <c r="AD28" i="35"/>
  <c r="M9" i="35"/>
  <c r="AE40" i="35"/>
  <c r="S22" i="35"/>
  <c r="L35" i="35"/>
  <c r="O9" i="35"/>
  <c r="AM13" i="35"/>
  <c r="AO37" i="35"/>
  <c r="AN5" i="35"/>
  <c r="AK10" i="35"/>
  <c r="Z15" i="35"/>
  <c r="AJ19" i="35"/>
  <c r="AC23" i="35"/>
  <c r="N27" i="35"/>
  <c r="S30" i="35"/>
  <c r="P33" i="35"/>
  <c r="Q36" i="35"/>
  <c r="V38" i="35"/>
  <c r="M6" i="35"/>
  <c r="U30" i="35"/>
  <c r="AH11" i="35"/>
  <c r="AI11" i="35"/>
  <c r="AE36" i="35"/>
  <c r="S17" i="35"/>
  <c r="AK24" i="35"/>
  <c r="Z39" i="35"/>
  <c r="T13" i="35"/>
  <c r="AJ39" i="35"/>
  <c r="P25" i="35"/>
  <c r="AC34" i="35"/>
  <c r="AE13" i="35"/>
  <c r="O18" i="35"/>
  <c r="AB25" i="35"/>
  <c r="AM31" i="35"/>
  <c r="AC25" i="35"/>
  <c r="AN31" i="35"/>
  <c r="R22" i="35"/>
  <c r="N9" i="35"/>
  <c r="AP31" i="35"/>
  <c r="E32" i="23" s="1"/>
  <c r="Q23" i="35"/>
  <c r="T23" i="35"/>
  <c r="L6" i="35"/>
  <c r="AL10" i="35"/>
  <c r="AA15" i="35"/>
  <c r="AK19" i="35"/>
  <c r="AD23" i="35"/>
  <c r="O27" i="35"/>
  <c r="T30" i="35"/>
  <c r="Q33" i="35"/>
  <c r="U36" i="35"/>
  <c r="AO38" i="35"/>
  <c r="K26" i="35"/>
  <c r="AB15" i="35"/>
  <c r="AL19" i="35"/>
  <c r="P27" i="35"/>
  <c r="X36" i="35"/>
  <c r="W39" i="35"/>
  <c r="AG6" i="35"/>
  <c r="AI24" i="35"/>
  <c r="T28" i="35"/>
  <c r="Y39" i="35"/>
  <c r="AF36" i="35"/>
  <c r="X28" i="35"/>
  <c r="U13" i="35"/>
  <c r="AJ36" i="35"/>
  <c r="K10" i="35"/>
  <c r="AA28" i="35"/>
  <c r="AE34" i="35"/>
  <c r="AF13" i="35"/>
  <c r="AC28" i="35"/>
  <c r="AH34" i="35"/>
  <c r="AI8" i="35"/>
  <c r="AE28" i="35"/>
  <c r="AL37" i="35"/>
  <c r="AK13" i="35"/>
  <c r="AL13" i="35"/>
  <c r="AN37" i="35"/>
  <c r="AE26" i="35"/>
  <c r="O35" i="35"/>
  <c r="V6" i="35"/>
  <c r="AD11" i="35"/>
  <c r="R16" i="35"/>
  <c r="AM19" i="35"/>
  <c r="AF23" i="35"/>
  <c r="R27" i="35"/>
  <c r="V30" i="35"/>
  <c r="T33" i="35"/>
  <c r="Z36" i="35"/>
  <c r="S39" i="35"/>
  <c r="K24" i="35"/>
  <c r="X6" i="35"/>
  <c r="AA20" i="35"/>
  <c r="Y30" i="35"/>
  <c r="AC36" i="35"/>
  <c r="S21" i="35"/>
  <c r="Z30" i="35"/>
  <c r="X39" i="35"/>
  <c r="K21" i="35"/>
  <c r="U21" i="35"/>
  <c r="O31" i="35"/>
  <c r="K17" i="35"/>
  <c r="V21" i="35"/>
  <c r="P31" i="35"/>
  <c r="K14" i="35"/>
  <c r="L25" i="35"/>
  <c r="R25" i="35"/>
  <c r="AB28" i="35"/>
  <c r="M40" i="35"/>
  <c r="P18" i="35"/>
  <c r="P40" i="35"/>
  <c r="Q18" i="35"/>
  <c r="AK37" i="35"/>
  <c r="AJ13" i="35"/>
  <c r="AF28" i="35"/>
  <c r="AF40" i="35"/>
  <c r="Y29" i="35"/>
  <c r="N35" i="35"/>
  <c r="Q9" i="35"/>
  <c r="W6" i="35"/>
  <c r="AE11" i="35"/>
  <c r="S16" i="35"/>
  <c r="AN19" i="35"/>
  <c r="AG23" i="35"/>
  <c r="S27" i="35"/>
  <c r="X30" i="35"/>
  <c r="U33" i="35"/>
  <c r="AA36" i="35"/>
  <c r="U39" i="35"/>
  <c r="K23" i="35"/>
  <c r="AG11" i="35"/>
  <c r="T16" i="35"/>
  <c r="AH23" i="35"/>
  <c r="T27" i="35"/>
  <c r="V33" i="35"/>
  <c r="AG24" i="35"/>
  <c r="R28" i="35"/>
  <c r="W33" i="35"/>
  <c r="AK6" i="35"/>
  <c r="AK11" i="35"/>
  <c r="AD33" i="35"/>
  <c r="AH21" i="35"/>
  <c r="AI36" i="35"/>
  <c r="K11" i="35"/>
  <c r="AJ17" i="35"/>
  <c r="AH31" i="35"/>
  <c r="AA8" i="35"/>
  <c r="AN39" i="35"/>
  <c r="AK31" i="35"/>
  <c r="AG37" i="35"/>
  <c r="AH8" i="35"/>
  <c r="AO21" i="35"/>
  <c r="AI34" i="35"/>
  <c r="R18" i="35"/>
  <c r="AP34" i="35"/>
  <c r="E35" i="23" s="1"/>
  <c r="AF25" i="35"/>
  <c r="U18" i="35"/>
  <c r="AC29" i="35"/>
  <c r="L7" i="35"/>
  <c r="AL11" i="35"/>
  <c r="AF17" i="35"/>
  <c r="X21" i="35"/>
  <c r="AL24" i="35"/>
  <c r="V28" i="35"/>
  <c r="X31" i="35"/>
  <c r="R34" i="35"/>
  <c r="AG36" i="35"/>
  <c r="AA39" i="35"/>
  <c r="K13" i="35"/>
  <c r="O7" i="35"/>
  <c r="AP12" i="35"/>
  <c r="E13" i="23" s="1"/>
  <c r="AG17" i="35"/>
  <c r="Y21" i="35"/>
  <c r="AM24" i="35"/>
  <c r="W28" i="35"/>
  <c r="Z31" i="35"/>
  <c r="U34" i="35"/>
  <c r="AH36" i="35"/>
  <c r="AI39" i="35"/>
  <c r="K12" i="35"/>
  <c r="P7" i="35"/>
  <c r="AA31" i="35"/>
  <c r="Y34" i="35"/>
  <c r="V8" i="35"/>
  <c r="AL21" i="35"/>
  <c r="AJ31" i="35"/>
  <c r="AA25" i="35"/>
  <c r="AG34" i="35"/>
  <c r="AN21" i="35"/>
  <c r="AI13" i="35"/>
  <c r="AB40" i="35"/>
  <c r="AE25" i="35"/>
  <c r="AO31" i="35"/>
  <c r="T18" i="35"/>
  <c r="AM37" i="35"/>
  <c r="W26" i="35"/>
  <c r="L32" i="35"/>
  <c r="Z19" i="35"/>
  <c r="Z8" i="35"/>
  <c r="V13" i="35"/>
  <c r="AK17" i="35"/>
  <c r="AJ21" i="35"/>
  <c r="Q25" i="35"/>
  <c r="Z28" i="35"/>
  <c r="AI31" i="35"/>
  <c r="AD34" i="35"/>
  <c r="AB37" i="35"/>
  <c r="AL39" i="35"/>
  <c r="AE8" i="35"/>
  <c r="R9" i="35"/>
  <c r="AN29" i="35"/>
  <c r="AN32" i="35"/>
  <c r="V15" i="35"/>
  <c r="R35" i="35"/>
  <c r="S35" i="35"/>
  <c r="AD19" i="35"/>
  <c r="AH19" i="35"/>
  <c r="X23" i="35"/>
  <c r="T38" i="35"/>
  <c r="AG26" i="35"/>
  <c r="K30" i="35"/>
  <c r="AJ26" i="35"/>
  <c r="AI29" i="35"/>
  <c r="S9" i="35"/>
  <c r="AO29" i="35"/>
  <c r="AE10" i="35"/>
  <c r="M33" i="35"/>
  <c r="W15" i="35"/>
  <c r="AP37" i="35"/>
  <c r="E38" i="23" s="1"/>
  <c r="M38" i="35"/>
  <c r="AF26" i="35"/>
  <c r="K39" i="35"/>
  <c r="T9" i="35"/>
  <c r="M32" i="35"/>
  <c r="N33" i="35"/>
  <c r="X15" i="35"/>
  <c r="AI35" i="35"/>
  <c r="AL35" i="35"/>
  <c r="W23" i="35"/>
  <c r="Y23" i="35"/>
  <c r="AA23" i="35"/>
  <c r="AH26" i="35"/>
  <c r="AM29" i="35"/>
  <c r="AI10" i="35"/>
  <c r="AO32" i="35"/>
  <c r="S15" i="35"/>
  <c r="Q35" i="35"/>
  <c r="AE19" i="35"/>
  <c r="L38" i="35"/>
  <c r="Q38" i="35"/>
  <c r="AO26" i="35"/>
  <c r="AN13" i="35"/>
  <c r="L33" i="35"/>
  <c r="AC19" i="35"/>
  <c r="AF19" i="35"/>
  <c r="Z23" i="35"/>
  <c r="AL29" i="35"/>
  <c r="W69" i="35"/>
  <c r="T70" i="35"/>
  <c r="Q71" i="35"/>
  <c r="N72" i="35"/>
  <c r="AP72" i="35"/>
  <c r="E73" i="23" s="1"/>
  <c r="AM73" i="35"/>
  <c r="AJ74" i="35"/>
  <c r="AG75" i="35"/>
  <c r="AD76" i="35"/>
  <c r="AA77" i="35"/>
  <c r="AN69" i="35"/>
  <c r="AL70" i="35"/>
  <c r="AJ71" i="35"/>
  <c r="AH72" i="35"/>
  <c r="AF73" i="35"/>
  <c r="AD74" i="35"/>
  <c r="AB75" i="35"/>
  <c r="Z76" i="35"/>
  <c r="X77" i="35"/>
  <c r="L69" i="35"/>
  <c r="AO69" i="35"/>
  <c r="AM70" i="35"/>
  <c r="AK71" i="35"/>
  <c r="AI72" i="35"/>
  <c r="AG73" i="35"/>
  <c r="AE74" i="35"/>
  <c r="AC75" i="35"/>
  <c r="AA76" i="35"/>
  <c r="Y77" i="35"/>
  <c r="M69" i="35"/>
  <c r="AP69" i="35"/>
  <c r="E70" i="23" s="1"/>
  <c r="AN70" i="35"/>
  <c r="AL71" i="35"/>
  <c r="AJ72" i="35"/>
  <c r="AH73" i="35"/>
  <c r="AF74" i="35"/>
  <c r="AD75" i="35"/>
  <c r="AB76" i="35"/>
  <c r="Z77" i="35"/>
  <c r="O69" i="35"/>
  <c r="M70" i="35"/>
  <c r="AP70" i="35"/>
  <c r="E71" i="23" s="1"/>
  <c r="AN71" i="35"/>
  <c r="AL72" i="35"/>
  <c r="AJ73" i="35"/>
  <c r="AH74" i="35"/>
  <c r="AF75" i="35"/>
  <c r="AE76" i="35"/>
  <c r="AC77" i="35"/>
  <c r="P69" i="35"/>
  <c r="N70" i="35"/>
  <c r="L71" i="35"/>
  <c r="AO71" i="35"/>
  <c r="AM72" i="35"/>
  <c r="AK73" i="35"/>
  <c r="AI74" i="35"/>
  <c r="AH75" i="35"/>
  <c r="AF76" i="35"/>
  <c r="AD77" i="35"/>
  <c r="U69" i="35"/>
  <c r="S70" i="35"/>
  <c r="R71" i="35"/>
  <c r="P72" i="35"/>
  <c r="N73" i="35"/>
  <c r="L74" i="35"/>
  <c r="AO74" i="35"/>
  <c r="X69" i="35"/>
  <c r="AB70" i="35"/>
  <c r="AF71" i="35"/>
  <c r="AO72" i="35"/>
  <c r="P74" i="35"/>
  <c r="T75" i="35"/>
  <c r="W76" i="35"/>
  <c r="AF77" i="35"/>
  <c r="Y69" i="35"/>
  <c r="L73" i="35"/>
  <c r="Q74" i="35"/>
  <c r="X76" i="35"/>
  <c r="AI71" i="35"/>
  <c r="AC76" i="35"/>
  <c r="AC70" i="35"/>
  <c r="AG71" i="35"/>
  <c r="U75" i="35"/>
  <c r="AG77" i="35"/>
  <c r="AE70" i="35"/>
  <c r="S74" i="35"/>
  <c r="AI77" i="35"/>
  <c r="Z69" i="35"/>
  <c r="AD70" i="35"/>
  <c r="AH71" i="35"/>
  <c r="M73" i="35"/>
  <c r="R74" i="35"/>
  <c r="V75" i="35"/>
  <c r="Y76" i="35"/>
  <c r="AH77" i="35"/>
  <c r="AA69" i="35"/>
  <c r="O73" i="35"/>
  <c r="W75" i="35"/>
  <c r="AB69" i="35"/>
  <c r="AF70" i="35"/>
  <c r="AM71" i="35"/>
  <c r="P73" i="35"/>
  <c r="T74" i="35"/>
  <c r="X75" i="35"/>
  <c r="AG76" i="35"/>
  <c r="AJ77" i="35"/>
  <c r="AC69" i="35"/>
  <c r="AG70" i="35"/>
  <c r="AP71" i="35"/>
  <c r="E72" i="23" s="1"/>
  <c r="Q73" i="35"/>
  <c r="U74" i="35"/>
  <c r="Y75" i="35"/>
  <c r="AH76" i="35"/>
  <c r="AK77" i="35"/>
  <c r="AL69" i="35"/>
  <c r="X71" i="35"/>
  <c r="AK72" i="35"/>
  <c r="Z74" i="35"/>
  <c r="AP75" i="35"/>
  <c r="E76" i="23" s="1"/>
  <c r="T77" i="35"/>
  <c r="AA71" i="35"/>
  <c r="S73" i="35"/>
  <c r="W77" i="35"/>
  <c r="V73" i="35"/>
  <c r="AE71" i="35"/>
  <c r="X73" i="35"/>
  <c r="AM69" i="35"/>
  <c r="Y71" i="35"/>
  <c r="AN72" i="35"/>
  <c r="AA74" i="35"/>
  <c r="L76" i="35"/>
  <c r="U77" i="35"/>
  <c r="Z71" i="35"/>
  <c r="AB74" i="35"/>
  <c r="V77" i="35"/>
  <c r="AC74" i="35"/>
  <c r="Q76" i="35"/>
  <c r="AM74" i="35"/>
  <c r="AN74" i="35"/>
  <c r="L70" i="35"/>
  <c r="R73" i="35"/>
  <c r="M76" i="35"/>
  <c r="O70" i="35"/>
  <c r="N76" i="35"/>
  <c r="AL77" i="35"/>
  <c r="U70" i="35"/>
  <c r="AM77" i="35"/>
  <c r="S76" i="35"/>
  <c r="P70" i="35"/>
  <c r="AB71" i="35"/>
  <c r="T73" i="35"/>
  <c r="AG74" i="35"/>
  <c r="O76" i="35"/>
  <c r="AB77" i="35"/>
  <c r="AE77" i="35"/>
  <c r="AD71" i="35"/>
  <c r="R76" i="35"/>
  <c r="L72" i="35"/>
  <c r="AN77" i="35"/>
  <c r="Q70" i="35"/>
  <c r="AC71" i="35"/>
  <c r="U73" i="35"/>
  <c r="AK74" i="35"/>
  <c r="P76" i="35"/>
  <c r="R70" i="35"/>
  <c r="AL74" i="35"/>
  <c r="W73" i="35"/>
  <c r="V70" i="35"/>
  <c r="X70" i="35"/>
  <c r="O72" i="35"/>
  <c r="Z73" i="35"/>
  <c r="L75" i="35"/>
  <c r="U76" i="35"/>
  <c r="AP77" i="35"/>
  <c r="E78" i="23" s="1"/>
  <c r="Y70" i="35"/>
  <c r="Q72" i="35"/>
  <c r="AA73" i="35"/>
  <c r="M75" i="35"/>
  <c r="V76" i="35"/>
  <c r="K77" i="35"/>
  <c r="N69" i="35"/>
  <c r="AH70" i="35"/>
  <c r="T72" i="35"/>
  <c r="AD73" i="35"/>
  <c r="P75" i="35"/>
  <c r="AK76" i="35"/>
  <c r="K74" i="35"/>
  <c r="V71" i="35"/>
  <c r="N74" i="35"/>
  <c r="AO76" i="35"/>
  <c r="L77" i="35"/>
  <c r="R72" i="35"/>
  <c r="V72" i="35"/>
  <c r="N75" i="35"/>
  <c r="X72" i="35"/>
  <c r="Q75" i="35"/>
  <c r="AE75" i="35"/>
  <c r="Z70" i="35"/>
  <c r="AJ75" i="35"/>
  <c r="K69" i="35"/>
  <c r="Q69" i="35"/>
  <c r="W71" i="35"/>
  <c r="O74" i="35"/>
  <c r="AP76" i="35"/>
  <c r="E77" i="23" s="1"/>
  <c r="S69" i="35"/>
  <c r="M77" i="35"/>
  <c r="P77" i="35"/>
  <c r="W72" i="35"/>
  <c r="AF69" i="35"/>
  <c r="AG69" i="35"/>
  <c r="AA75" i="35"/>
  <c r="AG72" i="35"/>
  <c r="AL75" i="35"/>
  <c r="AO70" i="35"/>
  <c r="M71" i="35"/>
  <c r="R69" i="35"/>
  <c r="M72" i="35"/>
  <c r="V74" i="35"/>
  <c r="W74" i="35"/>
  <c r="AP74" i="35"/>
  <c r="Q77" i="35"/>
  <c r="R77" i="35"/>
  <c r="Y72" i="35"/>
  <c r="K75" i="35"/>
  <c r="K72" i="35"/>
  <c r="AI75" i="35"/>
  <c r="AA70" i="35"/>
  <c r="AK75" i="35"/>
  <c r="AJ70" i="35"/>
  <c r="AM75" i="35"/>
  <c r="AO75" i="35"/>
  <c r="T69" i="35"/>
  <c r="S72" i="35"/>
  <c r="X74" i="35"/>
  <c r="N77" i="35"/>
  <c r="O77" i="35"/>
  <c r="AB72" i="35"/>
  <c r="AC72" i="35"/>
  <c r="AD72" i="35"/>
  <c r="AE72" i="35"/>
  <c r="AF72" i="35"/>
  <c r="AC73" i="35"/>
  <c r="V69" i="35"/>
  <c r="U72" i="35"/>
  <c r="Y74" i="35"/>
  <c r="AD69" i="35"/>
  <c r="AE69" i="35"/>
  <c r="O75" i="35"/>
  <c r="S77" i="35"/>
  <c r="AJ69" i="35"/>
  <c r="AK69" i="35"/>
  <c r="K71" i="35"/>
  <c r="AI70" i="35"/>
  <c r="Y73" i="35"/>
  <c r="AB73" i="35"/>
  <c r="AN75" i="35"/>
  <c r="AH69" i="35"/>
  <c r="Z72" i="35"/>
  <c r="R75" i="35"/>
  <c r="AO77" i="35"/>
  <c r="AI69" i="35"/>
  <c r="AA72" i="35"/>
  <c r="S75" i="35"/>
  <c r="K76" i="35"/>
  <c r="Z75" i="35"/>
  <c r="K73" i="35"/>
  <c r="K70" i="35"/>
  <c r="AK70" i="35"/>
  <c r="AE73" i="35"/>
  <c r="W70" i="35"/>
  <c r="O71" i="35"/>
  <c r="U71" i="35"/>
  <c r="AI73" i="35"/>
  <c r="AI76" i="35"/>
  <c r="AM76" i="35"/>
  <c r="P71" i="35"/>
  <c r="T71" i="35"/>
  <c r="N71" i="35"/>
  <c r="S71" i="35"/>
  <c r="AL73" i="35"/>
  <c r="AO73" i="35"/>
  <c r="M74" i="35"/>
  <c r="AN73" i="35"/>
  <c r="AP73" i="35"/>
  <c r="E74" i="23" s="1"/>
  <c r="AJ76" i="35"/>
  <c r="T76" i="35"/>
  <c r="AL76" i="35"/>
  <c r="AN76" i="35"/>
  <c r="G30" i="19"/>
  <c r="G33" i="19" l="1"/>
  <c r="F26" i="19"/>
  <c r="G21" i="19"/>
  <c r="F27" i="19"/>
  <c r="C33" i="19"/>
  <c r="D21" i="19"/>
  <c r="H15" i="19"/>
  <c r="E21" i="19"/>
  <c r="G26" i="19"/>
  <c r="H21" i="19"/>
  <c r="H33" i="19"/>
  <c r="C32" i="19"/>
  <c r="C26" i="19"/>
  <c r="C15" i="19"/>
  <c r="C27" i="19"/>
  <c r="C21" i="19"/>
  <c r="E26" i="19"/>
  <c r="C14" i="19"/>
  <c r="F21" i="19"/>
  <c r="E27" i="19"/>
  <c r="F33" i="19"/>
  <c r="D27" i="19"/>
  <c r="E33" i="19"/>
  <c r="E32" i="19"/>
  <c r="F32" i="19"/>
  <c r="G32" i="19"/>
  <c r="D32" i="19"/>
  <c r="H32" i="19"/>
  <c r="H26" i="19"/>
  <c r="D33" i="19"/>
  <c r="H27" i="19"/>
  <c r="D26" i="19"/>
  <c r="G27" i="19"/>
  <c r="H19" i="19"/>
  <c r="F15" i="19"/>
  <c r="C31" i="19"/>
  <c r="G31" i="19"/>
  <c r="E13" i="19"/>
  <c r="D13" i="19"/>
  <c r="F25" i="19"/>
  <c r="F19" i="19"/>
  <c r="F31" i="19"/>
  <c r="C19" i="19"/>
  <c r="H13" i="19"/>
  <c r="D14" i="19"/>
  <c r="G15" i="19"/>
  <c r="F14" i="19"/>
  <c r="H25" i="19"/>
  <c r="E19" i="19"/>
  <c r="D19" i="19"/>
  <c r="E31" i="19"/>
  <c r="E15" i="19"/>
  <c r="C25" i="19"/>
  <c r="D15" i="19"/>
  <c r="G19" i="19"/>
  <c r="H31" i="19"/>
  <c r="E25" i="19"/>
  <c r="F13" i="19"/>
  <c r="E14" i="19"/>
  <c r="D25" i="19"/>
  <c r="G25" i="19"/>
  <c r="H14" i="19"/>
  <c r="G14" i="19"/>
  <c r="G13" i="19"/>
  <c r="D31" i="19"/>
  <c r="C13" i="19"/>
  <c r="H20" i="19"/>
  <c r="G20" i="19"/>
  <c r="F20" i="19"/>
  <c r="E20" i="19"/>
  <c r="D20" i="19"/>
  <c r="C20" i="19"/>
  <c r="B6" i="19" l="1"/>
  <c r="G29" i="19" l="1"/>
  <c r="F29" i="19"/>
  <c r="E29" i="19"/>
  <c r="G23" i="19"/>
  <c r="F23" i="19"/>
  <c r="E23" i="19"/>
  <c r="H17" i="19"/>
  <c r="G17" i="19"/>
  <c r="F17" i="19"/>
  <c r="E17" i="19"/>
  <c r="C6" i="19" l="1"/>
  <c r="D6" i="19"/>
  <c r="E6" i="19"/>
  <c r="AG3" i="13" l="1"/>
  <c r="AE3" i="13"/>
  <c r="AH3" i="11"/>
  <c r="AF3" i="11"/>
  <c r="AG3" i="1" l="1"/>
  <c r="AE3" i="1"/>
  <c r="A1" i="11" l="1"/>
  <c r="A1" i="13" l="1"/>
  <c r="A81" i="13" l="1" a="1"/>
  <c r="A81" i="13" s="1"/>
  <c r="C81" i="13" a="1"/>
  <c r="C81" i="13" s="1"/>
  <c r="E81" i="13" a="1"/>
  <c r="E81" i="13" s="1"/>
  <c r="F81" i="13" a="1"/>
  <c r="F81" i="13" s="1"/>
  <c r="D81" i="13" a="1"/>
  <c r="D81" i="13" s="1"/>
  <c r="B2" i="36" l="1"/>
  <c r="D2" i="36"/>
  <c r="A2" i="36" l="1"/>
  <c r="R2" i="36" s="1"/>
  <c r="B3" i="36"/>
  <c r="L2" i="36"/>
  <c r="E2" i="36"/>
  <c r="A3" i="36" l="1"/>
  <c r="R3" i="36" s="1"/>
  <c r="K3" i="36"/>
  <c r="L3" i="36"/>
  <c r="F3" i="36"/>
  <c r="E3" i="36"/>
  <c r="D3" i="36"/>
  <c r="B4" i="36"/>
  <c r="C3" i="36" l="1"/>
  <c r="H3" i="36"/>
  <c r="A4" i="36"/>
  <c r="R4" i="36" s="1"/>
  <c r="I3" i="36"/>
  <c r="J3" i="36"/>
  <c r="G3" i="36"/>
  <c r="E4" i="36"/>
  <c r="D4" i="36"/>
  <c r="B5" i="36"/>
  <c r="L4" i="36"/>
  <c r="K4" i="36"/>
  <c r="F4" i="36"/>
  <c r="AB3" i="36" l="1"/>
  <c r="S3" i="36"/>
  <c r="AA3" i="36"/>
  <c r="V3" i="36"/>
  <c r="Y3" i="36"/>
  <c r="W3" i="36"/>
  <c r="X3" i="36"/>
  <c r="T3" i="36"/>
  <c r="Z3" i="36"/>
  <c r="C4" i="36"/>
  <c r="I4" i="36"/>
  <c r="A5" i="36"/>
  <c r="R5" i="36" s="1"/>
  <c r="K5" i="36"/>
  <c r="F5" i="36"/>
  <c r="L5" i="36"/>
  <c r="D5" i="36"/>
  <c r="B6" i="36"/>
  <c r="G4" i="36"/>
  <c r="J4" i="36"/>
  <c r="E5" i="36"/>
  <c r="U3" i="36" l="1"/>
  <c r="AB4" i="36"/>
  <c r="T4" i="36"/>
  <c r="W4" i="36"/>
  <c r="Z4" i="36"/>
  <c r="X4" i="36"/>
  <c r="Y4" i="36"/>
  <c r="V4" i="36"/>
  <c r="AA4" i="36"/>
  <c r="S4" i="36"/>
  <c r="C5" i="36"/>
  <c r="H4" i="36"/>
  <c r="I5" i="36"/>
  <c r="J5" i="36"/>
  <c r="G5" i="36"/>
  <c r="D6" i="36"/>
  <c r="E7" i="36"/>
  <c r="B7" i="36"/>
  <c r="K6" i="36"/>
  <c r="A6" i="36"/>
  <c r="L6" i="36"/>
  <c r="F6" i="36"/>
  <c r="E6" i="36"/>
  <c r="U4" i="36" l="1"/>
  <c r="X5" i="36"/>
  <c r="AA5" i="36"/>
  <c r="Y5" i="36"/>
  <c r="Z5" i="36"/>
  <c r="W5" i="36"/>
  <c r="S5" i="36"/>
  <c r="AB5" i="36"/>
  <c r="T5" i="36"/>
  <c r="V5" i="36"/>
  <c r="C6" i="36"/>
  <c r="H5" i="36"/>
  <c r="I6" i="36"/>
  <c r="L7" i="36"/>
  <c r="A7" i="36"/>
  <c r="E8" i="36"/>
  <c r="B8" i="36"/>
  <c r="D7" i="36"/>
  <c r="R6" i="36"/>
  <c r="J6" i="36"/>
  <c r="G6" i="36"/>
  <c r="F7" i="36"/>
  <c r="K7" i="36"/>
  <c r="U5" i="36" l="1"/>
  <c r="V6" i="36"/>
  <c r="Z6" i="36"/>
  <c r="AB6" i="36"/>
  <c r="T6" i="36"/>
  <c r="X6" i="36"/>
  <c r="Y6" i="36"/>
  <c r="AA6" i="36"/>
  <c r="S6" i="36"/>
  <c r="U6" i="36" s="1"/>
  <c r="W6" i="36"/>
  <c r="C7" i="36"/>
  <c r="H6" i="36"/>
  <c r="I7" i="36"/>
  <c r="A8" i="36"/>
  <c r="R8" i="36" s="1"/>
  <c r="D8" i="36"/>
  <c r="J7" i="36"/>
  <c r="G7" i="36"/>
  <c r="B9" i="36"/>
  <c r="R7" i="36"/>
  <c r="K8" i="36"/>
  <c r="F8" i="36"/>
  <c r="L8" i="36"/>
  <c r="AA7" i="36" l="1"/>
  <c r="X7" i="36"/>
  <c r="Z7" i="36"/>
  <c r="W7" i="36"/>
  <c r="S7" i="36"/>
  <c r="V7" i="36"/>
  <c r="AB7" i="36"/>
  <c r="T7" i="36"/>
  <c r="Y7" i="36"/>
  <c r="C8" i="36"/>
  <c r="H7" i="36"/>
  <c r="I8" i="36"/>
  <c r="A9" i="36"/>
  <c r="R9" i="36" s="1"/>
  <c r="J8" i="36"/>
  <c r="E10" i="36"/>
  <c r="B10" i="36"/>
  <c r="D9" i="36"/>
  <c r="B11" i="36"/>
  <c r="G8" i="36"/>
  <c r="K9" i="36"/>
  <c r="E9" i="36"/>
  <c r="L9" i="36"/>
  <c r="F9" i="36"/>
  <c r="U7" i="36" l="1"/>
  <c r="W8" i="36"/>
  <c r="X8" i="36"/>
  <c r="AA8" i="36"/>
  <c r="S8" i="36"/>
  <c r="Z8" i="36"/>
  <c r="AB8" i="36"/>
  <c r="T8" i="36"/>
  <c r="V8" i="36"/>
  <c r="Y8" i="36"/>
  <c r="C9" i="36"/>
  <c r="H8" i="36"/>
  <c r="I9" i="36"/>
  <c r="A11" i="36"/>
  <c r="R11" i="36" s="1"/>
  <c r="B12" i="36"/>
  <c r="J9" i="36"/>
  <c r="G9" i="36"/>
  <c r="A10" i="36"/>
  <c r="D11" i="36"/>
  <c r="D10" i="36"/>
  <c r="F10" i="36"/>
  <c r="F11" i="36"/>
  <c r="K10" i="36"/>
  <c r="L10" i="36"/>
  <c r="L11" i="36"/>
  <c r="E11" i="36"/>
  <c r="K11" i="36"/>
  <c r="U8" i="36" l="1"/>
  <c r="AA9" i="36"/>
  <c r="Z9" i="36"/>
  <c r="S9" i="36"/>
  <c r="X9" i="36"/>
  <c r="Y9" i="36"/>
  <c r="W9" i="36"/>
  <c r="AB9" i="36"/>
  <c r="T9" i="36"/>
  <c r="V9" i="36"/>
  <c r="C10" i="36"/>
  <c r="C11" i="36"/>
  <c r="H11" i="36"/>
  <c r="H9" i="36"/>
  <c r="I11" i="36"/>
  <c r="I10" i="36"/>
  <c r="R10" i="36"/>
  <c r="B13" i="36"/>
  <c r="A12" i="36"/>
  <c r="J10" i="36"/>
  <c r="G10" i="36"/>
  <c r="J11" i="36"/>
  <c r="G11" i="36"/>
  <c r="E12" i="36"/>
  <c r="D12" i="36"/>
  <c r="L12" i="36"/>
  <c r="F12" i="36"/>
  <c r="K12" i="36"/>
  <c r="U9" i="36" l="1"/>
  <c r="AB10" i="36"/>
  <c r="Z11" i="36"/>
  <c r="Y11" i="36"/>
  <c r="Y10" i="36"/>
  <c r="Z10" i="36"/>
  <c r="X10" i="36"/>
  <c r="S11" i="36"/>
  <c r="AA11" i="36"/>
  <c r="T11" i="36"/>
  <c r="AA10" i="36"/>
  <c r="T10" i="36"/>
  <c r="S10" i="36"/>
  <c r="AB11" i="36"/>
  <c r="V11" i="36"/>
  <c r="V10" i="36"/>
  <c r="X11" i="36"/>
  <c r="W11" i="36"/>
  <c r="W10" i="36"/>
  <c r="C12" i="36"/>
  <c r="H10" i="36"/>
  <c r="I12" i="36"/>
  <c r="A13" i="36"/>
  <c r="R13" i="36" s="1"/>
  <c r="J12" i="36"/>
  <c r="B15" i="36"/>
  <c r="B14" i="36"/>
  <c r="R12" i="36"/>
  <c r="G12" i="36"/>
  <c r="E13" i="36"/>
  <c r="D13" i="36"/>
  <c r="L13" i="36"/>
  <c r="K13" i="36"/>
  <c r="F13" i="36"/>
  <c r="U11" i="36" l="1"/>
  <c r="U10" i="36"/>
  <c r="Z12" i="36"/>
  <c r="AA12" i="36"/>
  <c r="S12" i="36"/>
  <c r="AB12" i="36"/>
  <c r="V12" i="36"/>
  <c r="X12" i="36"/>
  <c r="Y12" i="36"/>
  <c r="T12" i="36"/>
  <c r="U12" i="36" s="1"/>
  <c r="W12" i="36"/>
  <c r="C13" i="36"/>
  <c r="H12" i="36"/>
  <c r="I13" i="36"/>
  <c r="K14" i="36"/>
  <c r="G13" i="36"/>
  <c r="K15" i="36"/>
  <c r="A15" i="36"/>
  <c r="D15" i="36"/>
  <c r="B16" i="36"/>
  <c r="A14" i="36"/>
  <c r="D14" i="36"/>
  <c r="L15" i="36"/>
  <c r="E14" i="36"/>
  <c r="L14" i="36"/>
  <c r="F14" i="36"/>
  <c r="F15" i="36"/>
  <c r="E15" i="36"/>
  <c r="J13" i="36"/>
  <c r="AB13" i="36" l="1"/>
  <c r="S13" i="36"/>
  <c r="Z13" i="36"/>
  <c r="AA13" i="36"/>
  <c r="T13" i="36"/>
  <c r="W13" i="36"/>
  <c r="Y13" i="36"/>
  <c r="V13" i="36"/>
  <c r="X13" i="36"/>
  <c r="C14" i="36"/>
  <c r="C15" i="36"/>
  <c r="H13" i="36"/>
  <c r="I14" i="36"/>
  <c r="I15" i="36"/>
  <c r="A16" i="36"/>
  <c r="R16" i="36" s="1"/>
  <c r="J14" i="36"/>
  <c r="J15" i="36"/>
  <c r="B17" i="36"/>
  <c r="E16" i="36"/>
  <c r="D16" i="36"/>
  <c r="G15" i="36"/>
  <c r="R15" i="36"/>
  <c r="G14" i="36"/>
  <c r="R14" i="36"/>
  <c r="L16" i="36"/>
  <c r="F16" i="36"/>
  <c r="K16" i="36"/>
  <c r="U13" i="36" l="1"/>
  <c r="W14" i="36"/>
  <c r="AB14" i="36"/>
  <c r="Z14" i="36"/>
  <c r="X14" i="36"/>
  <c r="V14" i="36"/>
  <c r="Y14" i="36"/>
  <c r="S14" i="36"/>
  <c r="AA14" i="36"/>
  <c r="T14" i="36"/>
  <c r="AB15" i="36"/>
  <c r="V15" i="36"/>
  <c r="Y15" i="36"/>
  <c r="X15" i="36"/>
  <c r="S15" i="36"/>
  <c r="AA15" i="36"/>
  <c r="W15" i="36"/>
  <c r="Z15" i="36"/>
  <c r="T15" i="36"/>
  <c r="C16" i="36"/>
  <c r="H14" i="36"/>
  <c r="H15" i="36"/>
  <c r="I16" i="36"/>
  <c r="A18" i="36"/>
  <c r="R18" i="36" s="1"/>
  <c r="L17" i="36"/>
  <c r="D18" i="36"/>
  <c r="B19" i="36"/>
  <c r="K17" i="36"/>
  <c r="F17" i="36"/>
  <c r="G16" i="36"/>
  <c r="A17" i="36"/>
  <c r="B18" i="36"/>
  <c r="E17" i="36"/>
  <c r="D17" i="36"/>
  <c r="J16" i="36"/>
  <c r="L18" i="36"/>
  <c r="F18" i="36"/>
  <c r="K18" i="36"/>
  <c r="U14" i="36" l="1"/>
  <c r="T16" i="36"/>
  <c r="S16" i="36"/>
  <c r="W16" i="36"/>
  <c r="AA16" i="36"/>
  <c r="Z16" i="36"/>
  <c r="AB16" i="36"/>
  <c r="Y16" i="36"/>
  <c r="V16" i="36"/>
  <c r="C17" i="36"/>
  <c r="U15" i="36"/>
  <c r="X16" i="36"/>
  <c r="H16" i="36"/>
  <c r="I17" i="36"/>
  <c r="I18" i="36"/>
  <c r="D19" i="36"/>
  <c r="J17" i="36"/>
  <c r="G17" i="36"/>
  <c r="E18" i="36"/>
  <c r="G18" i="36"/>
  <c r="R17" i="36"/>
  <c r="J18" i="36"/>
  <c r="AB18" i="36" l="1"/>
  <c r="AA17" i="36"/>
  <c r="V18" i="36"/>
  <c r="S17" i="36"/>
  <c r="T17" i="36"/>
  <c r="T18" i="36"/>
  <c r="Y18" i="36"/>
  <c r="V17" i="36"/>
  <c r="Y17" i="36"/>
  <c r="W18" i="36"/>
  <c r="Z18" i="36"/>
  <c r="AA18" i="36"/>
  <c r="X18" i="36"/>
  <c r="X17" i="36"/>
  <c r="AB17" i="36"/>
  <c r="Z17" i="36"/>
  <c r="W17" i="36"/>
  <c r="C18" i="36"/>
  <c r="U16" i="36"/>
  <c r="S18" i="36"/>
  <c r="H18" i="36"/>
  <c r="H17" i="36"/>
  <c r="A19" i="36"/>
  <c r="R19" i="36" s="1"/>
  <c r="K19" i="36"/>
  <c r="E19" i="36"/>
  <c r="L19" i="36"/>
  <c r="F19" i="36"/>
  <c r="D20" i="36"/>
  <c r="B20" i="36"/>
  <c r="C19" i="36" l="1"/>
  <c r="U18" i="36"/>
  <c r="U17" i="36"/>
  <c r="A20" i="36"/>
  <c r="R20" i="36" s="1"/>
  <c r="I19" i="36"/>
  <c r="F20" i="36"/>
  <c r="L20" i="36"/>
  <c r="J19" i="36"/>
  <c r="G19" i="36"/>
  <c r="B22" i="36"/>
  <c r="D21" i="36"/>
  <c r="B21" i="36"/>
  <c r="E20" i="36"/>
  <c r="K20" i="36"/>
  <c r="V19" i="36" l="1"/>
  <c r="X19" i="36"/>
  <c r="S19" i="36"/>
  <c r="Y19" i="36"/>
  <c r="AA19" i="36"/>
  <c r="Z19" i="36"/>
  <c r="AB19" i="36"/>
  <c r="T19" i="36"/>
  <c r="C20" i="36"/>
  <c r="W19" i="36"/>
  <c r="H20" i="36"/>
  <c r="H19" i="36"/>
  <c r="I20" i="36"/>
  <c r="A21" i="36"/>
  <c r="R21" i="36" s="1"/>
  <c r="J20" i="36"/>
  <c r="G20" i="36"/>
  <c r="D22" i="36"/>
  <c r="F21" i="36"/>
  <c r="E21" i="36"/>
  <c r="L21" i="36"/>
  <c r="K21" i="36"/>
  <c r="T20" i="36" l="1"/>
  <c r="Y20" i="36"/>
  <c r="X20" i="36"/>
  <c r="AA20" i="36"/>
  <c r="W20" i="36"/>
  <c r="Z20" i="36"/>
  <c r="AB20" i="36"/>
  <c r="S20" i="36"/>
  <c r="V20" i="36"/>
  <c r="C21" i="36"/>
  <c r="U19" i="36"/>
  <c r="A22" i="36"/>
  <c r="R22" i="36" s="1"/>
  <c r="I21" i="36"/>
  <c r="F22" i="36"/>
  <c r="D23" i="36"/>
  <c r="B23" i="36"/>
  <c r="L22" i="36"/>
  <c r="K22" i="36"/>
  <c r="E22" i="36"/>
  <c r="J21" i="36"/>
  <c r="G21" i="36"/>
  <c r="AA21" i="36" l="1"/>
  <c r="AB21" i="36"/>
  <c r="X21" i="36"/>
  <c r="Y21" i="36"/>
  <c r="W21" i="36"/>
  <c r="T21" i="36"/>
  <c r="Z21" i="36"/>
  <c r="C22" i="36"/>
  <c r="V21" i="36"/>
  <c r="U20" i="36"/>
  <c r="S21" i="36"/>
  <c r="H22" i="36"/>
  <c r="H21" i="36"/>
  <c r="A23" i="36"/>
  <c r="R23" i="36" s="1"/>
  <c r="I22" i="36"/>
  <c r="A24" i="36"/>
  <c r="R24" i="36" s="1"/>
  <c r="G22" i="36"/>
  <c r="L23" i="36"/>
  <c r="J22" i="36"/>
  <c r="B24" i="36"/>
  <c r="K23" i="36"/>
  <c r="E24" i="36"/>
  <c r="E23" i="36"/>
  <c r="F23" i="36"/>
  <c r="L24" i="36"/>
  <c r="K24" i="36"/>
  <c r="F24" i="36"/>
  <c r="X22" i="36" l="1"/>
  <c r="Y22" i="36"/>
  <c r="T22" i="36"/>
  <c r="S22" i="36"/>
  <c r="AB22" i="36"/>
  <c r="AA22" i="36"/>
  <c r="W22" i="36"/>
  <c r="Z22" i="36"/>
  <c r="C23" i="36"/>
  <c r="C24" i="36"/>
  <c r="U21" i="36"/>
  <c r="V22" i="36"/>
  <c r="H23" i="36"/>
  <c r="I24" i="36"/>
  <c r="I23" i="36"/>
  <c r="B26" i="36"/>
  <c r="B25" i="36"/>
  <c r="J23" i="36"/>
  <c r="G23" i="36"/>
  <c r="D24" i="36"/>
  <c r="G24" i="36"/>
  <c r="J24" i="36"/>
  <c r="S23" i="36" l="1"/>
  <c r="Z23" i="36"/>
  <c r="W23" i="36"/>
  <c r="Y23" i="36"/>
  <c r="AA23" i="36"/>
  <c r="T23" i="36"/>
  <c r="X23" i="36"/>
  <c r="AB23" i="36"/>
  <c r="V23" i="36"/>
  <c r="Y24" i="36"/>
  <c r="T24" i="36"/>
  <c r="AB24" i="36"/>
  <c r="V24" i="36"/>
  <c r="S24" i="36"/>
  <c r="Z24" i="36"/>
  <c r="W24" i="36"/>
  <c r="X24" i="36"/>
  <c r="AA24" i="36"/>
  <c r="U22" i="36"/>
  <c r="H24" i="36"/>
  <c r="F25" i="36"/>
  <c r="A25" i="36"/>
  <c r="R25" i="36" s="1"/>
  <c r="K25" i="36"/>
  <c r="L25" i="36"/>
  <c r="E26" i="36"/>
  <c r="D25" i="36"/>
  <c r="E25" i="36"/>
  <c r="C25" i="36" l="1"/>
  <c r="U23" i="36"/>
  <c r="U24" i="36"/>
  <c r="A26" i="36"/>
  <c r="R26" i="36" s="1"/>
  <c r="I25" i="36"/>
  <c r="G25" i="36"/>
  <c r="B28" i="36"/>
  <c r="L26" i="36"/>
  <c r="E27" i="36"/>
  <c r="B27" i="36"/>
  <c r="J25" i="36"/>
  <c r="F26" i="36"/>
  <c r="D26" i="36"/>
  <c r="K26" i="36"/>
  <c r="Z25" i="36" l="1"/>
  <c r="Y25" i="36"/>
  <c r="AA25" i="36"/>
  <c r="W25" i="36"/>
  <c r="T25" i="36"/>
  <c r="AB25" i="36"/>
  <c r="V25" i="36"/>
  <c r="X25" i="36"/>
  <c r="C26" i="36"/>
  <c r="S25" i="36"/>
  <c r="H25" i="36"/>
  <c r="F27" i="36"/>
  <c r="I26" i="36"/>
  <c r="K27" i="36"/>
  <c r="L27" i="36"/>
  <c r="A27" i="36"/>
  <c r="R27" i="36" s="1"/>
  <c r="D27" i="36"/>
  <c r="D28" i="36"/>
  <c r="J26" i="36"/>
  <c r="G26" i="36"/>
  <c r="AB26" i="36" l="1"/>
  <c r="V26" i="36"/>
  <c r="X26" i="36"/>
  <c r="W26" i="36"/>
  <c r="Z26" i="36"/>
  <c r="Y26" i="36"/>
  <c r="S26" i="36"/>
  <c r="AA26" i="36"/>
  <c r="C27" i="36"/>
  <c r="T26" i="36"/>
  <c r="U25" i="36"/>
  <c r="H26" i="36"/>
  <c r="L28" i="36"/>
  <c r="I27" i="36"/>
  <c r="F28" i="36"/>
  <c r="D29" i="36"/>
  <c r="K28" i="36"/>
  <c r="B29" i="36"/>
  <c r="A28" i="36"/>
  <c r="R28" i="36" s="1"/>
  <c r="G27" i="36"/>
  <c r="J27" i="36"/>
  <c r="E28" i="36"/>
  <c r="X27" i="36" l="1"/>
  <c r="Y27" i="36"/>
  <c r="Z27" i="36"/>
  <c r="AA27" i="36"/>
  <c r="S27" i="36"/>
  <c r="AB27" i="36"/>
  <c r="V27" i="36"/>
  <c r="T27" i="36"/>
  <c r="W27" i="36"/>
  <c r="C28" i="36"/>
  <c r="U26" i="36"/>
  <c r="H27" i="36"/>
  <c r="A30" i="36"/>
  <c r="R30" i="36" s="1"/>
  <c r="I28" i="36"/>
  <c r="F29" i="36"/>
  <c r="E29" i="36"/>
  <c r="K29" i="36"/>
  <c r="B30" i="36"/>
  <c r="A29" i="36"/>
  <c r="R29" i="36" s="1"/>
  <c r="L29" i="36"/>
  <c r="L30" i="36"/>
  <c r="K30" i="36"/>
  <c r="F30" i="36"/>
  <c r="D30" i="36"/>
  <c r="G28" i="36"/>
  <c r="J28" i="36"/>
  <c r="Z28" i="36" l="1"/>
  <c r="S28" i="36"/>
  <c r="AA28" i="36"/>
  <c r="AB28" i="36"/>
  <c r="T28" i="36"/>
  <c r="W28" i="36"/>
  <c r="V28" i="36"/>
  <c r="X28" i="36"/>
  <c r="Y28" i="36"/>
  <c r="C29" i="36"/>
  <c r="U27" i="36"/>
  <c r="H28" i="36"/>
  <c r="I30" i="36"/>
  <c r="I29" i="36"/>
  <c r="B31" i="36"/>
  <c r="D31" i="36"/>
  <c r="J30" i="36"/>
  <c r="J29" i="36"/>
  <c r="G30" i="36"/>
  <c r="G29" i="36"/>
  <c r="E30" i="36"/>
  <c r="D32" i="36"/>
  <c r="B32" i="36"/>
  <c r="T30" i="36" l="1"/>
  <c r="C30" i="36"/>
  <c r="AB29" i="36"/>
  <c r="V29" i="36"/>
  <c r="AB30" i="36"/>
  <c r="V30" i="36"/>
  <c r="AA29" i="36"/>
  <c r="T29" i="36"/>
  <c r="AA30" i="36"/>
  <c r="S30" i="36"/>
  <c r="W29" i="36"/>
  <c r="X29" i="36"/>
  <c r="X30" i="36"/>
  <c r="W30" i="36"/>
  <c r="Y30" i="36"/>
  <c r="Z29" i="36"/>
  <c r="Z30" i="36"/>
  <c r="Y29" i="36"/>
  <c r="S29" i="36"/>
  <c r="F31" i="36"/>
  <c r="U28" i="36"/>
  <c r="H29" i="36"/>
  <c r="H30" i="36"/>
  <c r="A32" i="36"/>
  <c r="R32" i="36" s="1"/>
  <c r="A31" i="36"/>
  <c r="R31" i="36" s="1"/>
  <c r="L31" i="36"/>
  <c r="K31" i="36"/>
  <c r="E31" i="36"/>
  <c r="B33" i="36"/>
  <c r="D33" i="36"/>
  <c r="E32" i="36"/>
  <c r="K32" i="36"/>
  <c r="L32" i="36"/>
  <c r="F32" i="36"/>
  <c r="C31" i="36" l="1"/>
  <c r="C32" i="36"/>
  <c r="U30" i="36"/>
  <c r="U29" i="36"/>
  <c r="A33" i="36"/>
  <c r="R33" i="36" s="1"/>
  <c r="I31" i="36"/>
  <c r="A34" i="36"/>
  <c r="R34" i="36" s="1"/>
  <c r="I32" i="36"/>
  <c r="G31" i="36"/>
  <c r="J31" i="36"/>
  <c r="D34" i="36"/>
  <c r="B34" i="36"/>
  <c r="E33" i="36"/>
  <c r="L33" i="36"/>
  <c r="F33" i="36"/>
  <c r="K33" i="36"/>
  <c r="J32" i="36"/>
  <c r="G32" i="36"/>
  <c r="K34" i="36"/>
  <c r="F34" i="36"/>
  <c r="L34" i="36"/>
  <c r="Z32" i="36" l="1"/>
  <c r="S32" i="36"/>
  <c r="AB32" i="36"/>
  <c r="W32" i="36"/>
  <c r="Y31" i="36"/>
  <c r="AA31" i="36"/>
  <c r="V31" i="36"/>
  <c r="Y32" i="36"/>
  <c r="AA32" i="36"/>
  <c r="T32" i="36"/>
  <c r="V32" i="36"/>
  <c r="S31" i="36"/>
  <c r="AB31" i="36"/>
  <c r="T31" i="36"/>
  <c r="X32" i="36"/>
  <c r="W31" i="36"/>
  <c r="X31" i="36"/>
  <c r="C33" i="36"/>
  <c r="Z31" i="36"/>
  <c r="H31" i="36"/>
  <c r="H32" i="36"/>
  <c r="I34" i="36"/>
  <c r="I33" i="36"/>
  <c r="A35" i="36"/>
  <c r="R35" i="36" s="1"/>
  <c r="E34" i="36"/>
  <c r="D35" i="36"/>
  <c r="J33" i="36"/>
  <c r="B35" i="36"/>
  <c r="G33" i="36"/>
  <c r="G34" i="36"/>
  <c r="J34" i="36"/>
  <c r="L35" i="36"/>
  <c r="F35" i="36"/>
  <c r="K35" i="36"/>
  <c r="C34" i="36" l="1"/>
  <c r="AA34" i="36"/>
  <c r="S34" i="36"/>
  <c r="AB33" i="36"/>
  <c r="AA33" i="36"/>
  <c r="T33" i="36"/>
  <c r="X33" i="36"/>
  <c r="AB34" i="36"/>
  <c r="V34" i="36"/>
  <c r="Y34" i="36"/>
  <c r="Z33" i="36"/>
  <c r="V33" i="36"/>
  <c r="W33" i="36"/>
  <c r="S33" i="36"/>
  <c r="W34" i="36"/>
  <c r="X34" i="36"/>
  <c r="Y33" i="36"/>
  <c r="U31" i="36"/>
  <c r="U32" i="36"/>
  <c r="H34" i="36"/>
  <c r="H33" i="36"/>
  <c r="I35" i="36"/>
  <c r="B37" i="36"/>
  <c r="D36" i="36"/>
  <c r="B36" i="36"/>
  <c r="E35" i="36"/>
  <c r="G35" i="36"/>
  <c r="J35" i="36"/>
  <c r="W35" i="36" l="1"/>
  <c r="Z35" i="36"/>
  <c r="V35" i="36"/>
  <c r="X35" i="36"/>
  <c r="Y35" i="36"/>
  <c r="AA35" i="36"/>
  <c r="S35" i="36"/>
  <c r="AB35" i="36"/>
  <c r="T35" i="36"/>
  <c r="C35" i="36"/>
  <c r="Z34" i="36"/>
  <c r="T34" i="36"/>
  <c r="U34" i="36" s="1"/>
  <c r="U33" i="36"/>
  <c r="H35" i="36"/>
  <c r="A36" i="36"/>
  <c r="R36" i="36" s="1"/>
  <c r="F36" i="36"/>
  <c r="D38" i="36"/>
  <c r="E36" i="36"/>
  <c r="K36" i="36"/>
  <c r="L36" i="36"/>
  <c r="D37" i="36"/>
  <c r="C36" i="36" l="1"/>
  <c r="U35" i="36"/>
  <c r="A37" i="36"/>
  <c r="R37" i="36" s="1"/>
  <c r="I36" i="36"/>
  <c r="D39" i="36"/>
  <c r="F37" i="36"/>
  <c r="L37" i="36"/>
  <c r="G36" i="36"/>
  <c r="B38" i="36"/>
  <c r="J36" i="36"/>
  <c r="K37" i="36"/>
  <c r="E37" i="36"/>
  <c r="E38" i="36"/>
  <c r="X36" i="36" l="1"/>
  <c r="AA36" i="36"/>
  <c r="Y36" i="36"/>
  <c r="Z36" i="36"/>
  <c r="W36" i="36"/>
  <c r="S36" i="36"/>
  <c r="AB36" i="36"/>
  <c r="T36" i="36"/>
  <c r="V36" i="36"/>
  <c r="C37" i="36"/>
  <c r="H36" i="36"/>
  <c r="I37" i="36"/>
  <c r="A38" i="36"/>
  <c r="R38" i="36" s="1"/>
  <c r="D40" i="36"/>
  <c r="K38" i="36"/>
  <c r="F38" i="36"/>
  <c r="B39" i="36"/>
  <c r="L38" i="36"/>
  <c r="J37" i="36"/>
  <c r="G37" i="36"/>
  <c r="E39" i="36"/>
  <c r="Y37" i="36" l="1"/>
  <c r="AB37" i="36"/>
  <c r="Z37" i="36"/>
  <c r="AA37" i="36"/>
  <c r="X37" i="36"/>
  <c r="T37" i="36"/>
  <c r="V37" i="36"/>
  <c r="S37" i="36"/>
  <c r="W37" i="36"/>
  <c r="C38" i="36"/>
  <c r="U36" i="36"/>
  <c r="H37" i="36"/>
  <c r="A39" i="36"/>
  <c r="R39" i="36" s="1"/>
  <c r="I38" i="36"/>
  <c r="B40" i="36"/>
  <c r="L39" i="36"/>
  <c r="K39" i="36"/>
  <c r="F39" i="36"/>
  <c r="G38" i="36"/>
  <c r="J38" i="36"/>
  <c r="E40" i="36"/>
  <c r="Z38" i="36" l="1"/>
  <c r="T38" i="36"/>
  <c r="X38" i="36"/>
  <c r="W38" i="36"/>
  <c r="AA38" i="36"/>
  <c r="S38" i="36"/>
  <c r="Y38" i="36"/>
  <c r="V38" i="36"/>
  <c r="AB38" i="36"/>
  <c r="C39" i="36"/>
  <c r="U37" i="36"/>
  <c r="K40" i="36"/>
  <c r="L40" i="36"/>
  <c r="F40" i="36"/>
  <c r="H38" i="36"/>
  <c r="A40" i="36"/>
  <c r="R40" i="36" s="1"/>
  <c r="I39" i="36"/>
  <c r="J39" i="36"/>
  <c r="D41" i="36"/>
  <c r="B41" i="36"/>
  <c r="G39" i="36"/>
  <c r="B42" i="36"/>
  <c r="D42" i="36"/>
  <c r="AA39" i="36" l="1"/>
  <c r="S39" i="36"/>
  <c r="Z39" i="36"/>
  <c r="AB39" i="36"/>
  <c r="T39" i="36"/>
  <c r="V39" i="36"/>
  <c r="W39" i="36"/>
  <c r="X39" i="36"/>
  <c r="Y39" i="36"/>
  <c r="C40" i="36"/>
  <c r="K41" i="36"/>
  <c r="J40" i="36"/>
  <c r="U38" i="36"/>
  <c r="G40" i="36"/>
  <c r="H39" i="36"/>
  <c r="I40" i="36"/>
  <c r="A41" i="36"/>
  <c r="R41" i="36" s="1"/>
  <c r="A42" i="36"/>
  <c r="R42" i="36" s="1"/>
  <c r="F41" i="36"/>
  <c r="L41" i="36"/>
  <c r="E41" i="36"/>
  <c r="B43" i="36"/>
  <c r="D43" i="36"/>
  <c r="L42" i="36"/>
  <c r="F42" i="36"/>
  <c r="K42" i="36"/>
  <c r="E42" i="36"/>
  <c r="AA40" i="36" l="1"/>
  <c r="V40" i="36"/>
  <c r="X40" i="36"/>
  <c r="Y40" i="36"/>
  <c r="W40" i="36"/>
  <c r="Z40" i="36"/>
  <c r="S40" i="36"/>
  <c r="AB40" i="36"/>
  <c r="T40" i="36"/>
  <c r="C41" i="36"/>
  <c r="C42" i="36"/>
  <c r="U39" i="36"/>
  <c r="H40" i="36"/>
  <c r="I42" i="36"/>
  <c r="A43" i="36"/>
  <c r="R43" i="36" s="1"/>
  <c r="I41" i="36"/>
  <c r="G41" i="36"/>
  <c r="J41" i="36"/>
  <c r="B44" i="36"/>
  <c r="J42" i="36"/>
  <c r="G42" i="36"/>
  <c r="D44" i="36"/>
  <c r="E43" i="36"/>
  <c r="F43" i="36"/>
  <c r="K43" i="36"/>
  <c r="L43" i="36"/>
  <c r="S41" i="36" l="1"/>
  <c r="V41" i="36"/>
  <c r="T42" i="36"/>
  <c r="W41" i="36"/>
  <c r="Y41" i="36"/>
  <c r="Z41" i="36"/>
  <c r="X41" i="36"/>
  <c r="AA41" i="36"/>
  <c r="T41" i="36"/>
  <c r="AB42" i="36"/>
  <c r="V42" i="36"/>
  <c r="X42" i="36"/>
  <c r="W42" i="36"/>
  <c r="Z42" i="36"/>
  <c r="Y42" i="36"/>
  <c r="S42" i="36"/>
  <c r="AA42" i="36"/>
  <c r="C43" i="36"/>
  <c r="AB41" i="36"/>
  <c r="U40" i="36"/>
  <c r="H41" i="36"/>
  <c r="H42" i="36"/>
  <c r="I43" i="36"/>
  <c r="A44" i="36"/>
  <c r="R44" i="36" s="1"/>
  <c r="B45" i="36"/>
  <c r="J43" i="36"/>
  <c r="G43" i="36"/>
  <c r="D45" i="36"/>
  <c r="F44" i="36"/>
  <c r="K44" i="36"/>
  <c r="L44" i="36"/>
  <c r="E44" i="36"/>
  <c r="Y43" i="36" l="1"/>
  <c r="AA43" i="36"/>
  <c r="S43" i="36"/>
  <c r="AB43" i="36"/>
  <c r="V43" i="36"/>
  <c r="C44" i="36"/>
  <c r="Z43" i="36"/>
  <c r="T43" i="36"/>
  <c r="W43" i="36"/>
  <c r="X43" i="36"/>
  <c r="U42" i="36"/>
  <c r="U41" i="36"/>
  <c r="H43" i="36"/>
  <c r="I44" i="36"/>
  <c r="A45" i="36"/>
  <c r="R45" i="36" s="1"/>
  <c r="B46" i="36"/>
  <c r="G44" i="36"/>
  <c r="J44" i="36"/>
  <c r="D46" i="36"/>
  <c r="E45" i="36"/>
  <c r="K45" i="36"/>
  <c r="F45" i="36"/>
  <c r="L45" i="36"/>
  <c r="S44" i="36" l="1"/>
  <c r="AA44" i="36"/>
  <c r="Z44" i="36"/>
  <c r="T44" i="36"/>
  <c r="W44" i="36"/>
  <c r="C45" i="36"/>
  <c r="AB44" i="36"/>
  <c r="X44" i="36"/>
  <c r="V44" i="36"/>
  <c r="Y44" i="36"/>
  <c r="U43" i="36"/>
  <c r="H44" i="36"/>
  <c r="I45" i="36"/>
  <c r="A46" i="36"/>
  <c r="R46" i="36" s="1"/>
  <c r="B47" i="36"/>
  <c r="J45" i="36"/>
  <c r="G45" i="36"/>
  <c r="D47" i="36"/>
  <c r="E46" i="36"/>
  <c r="F46" i="36"/>
  <c r="K46" i="36"/>
  <c r="L46" i="36"/>
  <c r="X45" i="36" l="1"/>
  <c r="Z45" i="36"/>
  <c r="AB45" i="36"/>
  <c r="AA45" i="36"/>
  <c r="V45" i="36"/>
  <c r="S45" i="36"/>
  <c r="W45" i="36"/>
  <c r="T45" i="36"/>
  <c r="Y45" i="36"/>
  <c r="C46" i="36"/>
  <c r="U44" i="36"/>
  <c r="H45" i="36"/>
  <c r="I46" i="36"/>
  <c r="A47" i="36"/>
  <c r="R47" i="36" s="1"/>
  <c r="B48" i="36"/>
  <c r="G46" i="36"/>
  <c r="J46" i="36"/>
  <c r="D48" i="36"/>
  <c r="E47" i="36"/>
  <c r="F47" i="36"/>
  <c r="K47" i="36"/>
  <c r="L47" i="36"/>
  <c r="C47" i="36" l="1"/>
  <c r="U45" i="36"/>
  <c r="H46" i="36"/>
  <c r="I47" i="36"/>
  <c r="A48" i="36"/>
  <c r="R48" i="36" s="1"/>
  <c r="B49" i="36"/>
  <c r="G47" i="36"/>
  <c r="J47" i="36"/>
  <c r="D49" i="36"/>
  <c r="L48" i="36"/>
  <c r="K48" i="36"/>
  <c r="F48" i="36"/>
  <c r="E48" i="36"/>
  <c r="T47" i="36" l="1"/>
  <c r="W47" i="36"/>
  <c r="S47" i="36"/>
  <c r="V47" i="36"/>
  <c r="AA47" i="36"/>
  <c r="AB47" i="36"/>
  <c r="Y47" i="36"/>
  <c r="Z47" i="36"/>
  <c r="C48" i="36"/>
  <c r="X47" i="36"/>
  <c r="H47" i="36"/>
  <c r="I48" i="36"/>
  <c r="A49" i="36"/>
  <c r="R49" i="36" s="1"/>
  <c r="B50" i="36"/>
  <c r="J48" i="36"/>
  <c r="G48" i="36"/>
  <c r="D50" i="36"/>
  <c r="K49" i="36"/>
  <c r="L49" i="36"/>
  <c r="F49" i="36"/>
  <c r="E49" i="36"/>
  <c r="Z48" i="36" l="1"/>
  <c r="C49" i="36"/>
  <c r="W48" i="36"/>
  <c r="X48" i="36"/>
  <c r="AA48" i="36"/>
  <c r="V48" i="36"/>
  <c r="Y48" i="36"/>
  <c r="T48" i="36"/>
  <c r="AB48" i="36"/>
  <c r="S48" i="36"/>
  <c r="U47" i="36"/>
  <c r="H48" i="36"/>
  <c r="I49" i="36"/>
  <c r="A50" i="36"/>
  <c r="R50" i="36" s="1"/>
  <c r="B51" i="36"/>
  <c r="J49" i="36"/>
  <c r="G49" i="36"/>
  <c r="D51" i="36"/>
  <c r="E50" i="36"/>
  <c r="L50" i="36"/>
  <c r="F50" i="36"/>
  <c r="K50" i="36"/>
  <c r="C50" i="36" l="1"/>
  <c r="U48" i="36"/>
  <c r="H49" i="36"/>
  <c r="I50" i="36"/>
  <c r="A51" i="36"/>
  <c r="R51" i="36" s="1"/>
  <c r="B52" i="36"/>
  <c r="G50" i="36"/>
  <c r="J50" i="36"/>
  <c r="D52" i="36"/>
  <c r="K51" i="36"/>
  <c r="L51" i="36"/>
  <c r="F51" i="36"/>
  <c r="E51" i="36"/>
  <c r="Y50" i="36" l="1"/>
  <c r="T50" i="36"/>
  <c r="AA50" i="36"/>
  <c r="X50" i="36"/>
  <c r="C51" i="36"/>
  <c r="AB50" i="36"/>
  <c r="V50" i="36"/>
  <c r="S50" i="36"/>
  <c r="W50" i="36"/>
  <c r="Z50" i="36"/>
  <c r="H50" i="36"/>
  <c r="I51" i="36"/>
  <c r="A52" i="36"/>
  <c r="R52" i="36" s="1"/>
  <c r="B53" i="36"/>
  <c r="G51" i="36"/>
  <c r="J51" i="36"/>
  <c r="D53" i="36"/>
  <c r="E52" i="36"/>
  <c r="K52" i="36"/>
  <c r="F52" i="36"/>
  <c r="L52" i="36"/>
  <c r="AA51" i="36" l="1"/>
  <c r="Y51" i="36"/>
  <c r="Z51" i="36"/>
  <c r="S51" i="36"/>
  <c r="AB51" i="36"/>
  <c r="T51" i="36"/>
  <c r="V51" i="36"/>
  <c r="W51" i="36"/>
  <c r="C52" i="36"/>
  <c r="U50" i="36"/>
  <c r="X51" i="36"/>
  <c r="H51" i="36"/>
  <c r="I52" i="36"/>
  <c r="A53" i="36"/>
  <c r="R53" i="36" s="1"/>
  <c r="B54" i="36"/>
  <c r="G52" i="36"/>
  <c r="J52" i="36"/>
  <c r="D54" i="36"/>
  <c r="E53" i="36"/>
  <c r="K53" i="36"/>
  <c r="F53" i="36"/>
  <c r="L53" i="36"/>
  <c r="W52" i="36" l="1"/>
  <c r="V52" i="36"/>
  <c r="C53" i="36"/>
  <c r="Y52" i="36"/>
  <c r="Z52" i="36"/>
  <c r="AA52" i="36"/>
  <c r="X52" i="36"/>
  <c r="AB52" i="36"/>
  <c r="U51" i="36"/>
  <c r="H52" i="36"/>
  <c r="I53" i="36"/>
  <c r="A54" i="36"/>
  <c r="R54" i="36" s="1"/>
  <c r="B55" i="36"/>
  <c r="J53" i="36"/>
  <c r="G53" i="36"/>
  <c r="D55" i="36"/>
  <c r="E54" i="36"/>
  <c r="L54" i="36"/>
  <c r="F54" i="36"/>
  <c r="K54" i="36"/>
  <c r="C54" i="36" l="1"/>
  <c r="H53" i="36"/>
  <c r="A55" i="36"/>
  <c r="R55" i="36" s="1"/>
  <c r="I54" i="36"/>
  <c r="B56" i="36"/>
  <c r="J54" i="36"/>
  <c r="G54" i="36"/>
  <c r="D56" i="36"/>
  <c r="L55" i="36"/>
  <c r="K55" i="36"/>
  <c r="F55" i="36"/>
  <c r="E55" i="36"/>
  <c r="C55" i="36" l="1"/>
  <c r="H54" i="36"/>
  <c r="I55" i="36"/>
  <c r="A56" i="36"/>
  <c r="R56" i="36" s="1"/>
  <c r="G55" i="36"/>
  <c r="B57" i="36"/>
  <c r="J55" i="36"/>
  <c r="D57" i="36"/>
  <c r="E56" i="36"/>
  <c r="F56" i="36"/>
  <c r="L56" i="36"/>
  <c r="K56" i="36"/>
  <c r="C56" i="36" l="1"/>
  <c r="H55" i="36"/>
  <c r="I56" i="36"/>
  <c r="A57" i="36"/>
  <c r="R57" i="36" s="1"/>
  <c r="B58" i="36"/>
  <c r="J56" i="36"/>
  <c r="G56" i="36"/>
  <c r="D58" i="36"/>
  <c r="E57" i="36"/>
  <c r="K57" i="36"/>
  <c r="F57" i="36"/>
  <c r="L57" i="36"/>
  <c r="Z56" i="36" l="1"/>
  <c r="Y56" i="36"/>
  <c r="S56" i="36"/>
  <c r="AA56" i="36"/>
  <c r="T56" i="36"/>
  <c r="AB56" i="36"/>
  <c r="V56" i="36"/>
  <c r="X56" i="36"/>
  <c r="W56" i="36"/>
  <c r="C57" i="36"/>
  <c r="H56" i="36"/>
  <c r="I57" i="36"/>
  <c r="A58" i="36"/>
  <c r="J57" i="36"/>
  <c r="G57" i="36"/>
  <c r="B59" i="36"/>
  <c r="D59" i="36"/>
  <c r="L58" i="36"/>
  <c r="K58" i="36"/>
  <c r="F58" i="36"/>
  <c r="E58" i="36"/>
  <c r="V57" i="36" l="1"/>
  <c r="S57" i="36"/>
  <c r="AB57" i="36"/>
  <c r="W57" i="36"/>
  <c r="X57" i="36"/>
  <c r="Y57" i="36"/>
  <c r="C58" i="36"/>
  <c r="T57" i="36"/>
  <c r="AA57" i="36"/>
  <c r="Z57" i="36"/>
  <c r="U56" i="36"/>
  <c r="H57" i="36"/>
  <c r="I58" i="36"/>
  <c r="R58" i="36"/>
  <c r="A59" i="36"/>
  <c r="J58" i="36"/>
  <c r="G58" i="36"/>
  <c r="B60" i="36"/>
  <c r="D60" i="36"/>
  <c r="L59" i="36"/>
  <c r="F59" i="36"/>
  <c r="K59" i="36"/>
  <c r="E59" i="36"/>
  <c r="Y58" i="36" l="1"/>
  <c r="V58" i="36"/>
  <c r="X58" i="36"/>
  <c r="Z58" i="36"/>
  <c r="S58" i="36"/>
  <c r="AA58" i="36"/>
  <c r="AB58" i="36"/>
  <c r="T58" i="36"/>
  <c r="C59" i="36"/>
  <c r="U57" i="36"/>
  <c r="W58" i="36"/>
  <c r="H58" i="36"/>
  <c r="I59" i="36"/>
  <c r="R59" i="36"/>
  <c r="A60" i="36"/>
  <c r="B61" i="36"/>
  <c r="J59" i="36"/>
  <c r="G59" i="36"/>
  <c r="D61" i="36"/>
  <c r="E60" i="36"/>
  <c r="F60" i="36"/>
  <c r="L60" i="36"/>
  <c r="K60" i="36"/>
  <c r="T59" i="36" l="1"/>
  <c r="AA59" i="36"/>
  <c r="X59" i="36"/>
  <c r="Z59" i="36"/>
  <c r="V59" i="36"/>
  <c r="W59" i="36"/>
  <c r="Y59" i="36"/>
  <c r="C60" i="36"/>
  <c r="AB59" i="36"/>
  <c r="U58" i="36"/>
  <c r="S59" i="36"/>
  <c r="H59" i="36"/>
  <c r="I60" i="36"/>
  <c r="A61" i="36"/>
  <c r="R60" i="36"/>
  <c r="G60" i="36"/>
  <c r="B62" i="36"/>
  <c r="D62" i="36"/>
  <c r="J60" i="36"/>
  <c r="K61" i="36"/>
  <c r="L61" i="36"/>
  <c r="F61" i="36"/>
  <c r="E61" i="36"/>
  <c r="V60" i="36" l="1"/>
  <c r="Y60" i="36"/>
  <c r="AB60" i="36"/>
  <c r="AA60" i="36"/>
  <c r="S60" i="36"/>
  <c r="C61" i="36"/>
  <c r="W60" i="36"/>
  <c r="Z60" i="36"/>
  <c r="T60" i="36"/>
  <c r="U59" i="36"/>
  <c r="X60" i="36"/>
  <c r="H60" i="36"/>
  <c r="I61" i="36"/>
  <c r="R61" i="36"/>
  <c r="A62" i="36"/>
  <c r="B63" i="36"/>
  <c r="J61" i="36"/>
  <c r="G61" i="36"/>
  <c r="D63" i="36"/>
  <c r="E62" i="36"/>
  <c r="K62" i="36"/>
  <c r="L62" i="36"/>
  <c r="F62" i="36"/>
  <c r="X61" i="36" l="1"/>
  <c r="Z61" i="36"/>
  <c r="Y61" i="36"/>
  <c r="AA61" i="36"/>
  <c r="V61" i="36"/>
  <c r="S61" i="36"/>
  <c r="AB61" i="36"/>
  <c r="T61" i="36"/>
  <c r="C62" i="36"/>
  <c r="U60" i="36"/>
  <c r="W61" i="36"/>
  <c r="H61" i="36"/>
  <c r="I62" i="36"/>
  <c r="R62" i="36"/>
  <c r="A63" i="36"/>
  <c r="J62" i="36"/>
  <c r="G62" i="36"/>
  <c r="B64" i="36"/>
  <c r="D64" i="36"/>
  <c r="E63" i="36"/>
  <c r="L63" i="36"/>
  <c r="K63" i="36"/>
  <c r="F63" i="36"/>
  <c r="Y62" i="36" l="1"/>
  <c r="Z62" i="36"/>
  <c r="AB62" i="36"/>
  <c r="W62" i="36"/>
  <c r="X62" i="36"/>
  <c r="AA62" i="36"/>
  <c r="T62" i="36"/>
  <c r="V62" i="36"/>
  <c r="C63" i="36"/>
  <c r="S62" i="36"/>
  <c r="U61" i="36"/>
  <c r="H62" i="36"/>
  <c r="I63" i="36"/>
  <c r="R63" i="36"/>
  <c r="A64" i="36"/>
  <c r="G63" i="36"/>
  <c r="B65" i="36"/>
  <c r="J63" i="36"/>
  <c r="D65" i="36"/>
  <c r="E64" i="36"/>
  <c r="K64" i="36"/>
  <c r="L64" i="36"/>
  <c r="F64" i="36"/>
  <c r="C64" i="36" l="1"/>
  <c r="AA63" i="36"/>
  <c r="T63" i="36"/>
  <c r="X63" i="36"/>
  <c r="Z63" i="36"/>
  <c r="AB63" i="36"/>
  <c r="V63" i="36"/>
  <c r="W63" i="36"/>
  <c r="U62" i="36"/>
  <c r="H63" i="36"/>
  <c r="Y63" i="36"/>
  <c r="S63" i="36"/>
  <c r="I64" i="36"/>
  <c r="J64" i="36"/>
  <c r="A65" i="36"/>
  <c r="R64" i="36"/>
  <c r="B66" i="36"/>
  <c r="G64" i="36"/>
  <c r="D66" i="36"/>
  <c r="E65" i="36"/>
  <c r="K65" i="36"/>
  <c r="F65" i="36"/>
  <c r="L65" i="36"/>
  <c r="Z64" i="36" l="1"/>
  <c r="W64" i="36"/>
  <c r="X64" i="36"/>
  <c r="AA64" i="36"/>
  <c r="S64" i="36"/>
  <c r="C65" i="36"/>
  <c r="AB64" i="36"/>
  <c r="V64" i="36"/>
  <c r="Y64" i="36"/>
  <c r="T64" i="36"/>
  <c r="U63" i="36"/>
  <c r="H64" i="36"/>
  <c r="I65" i="36"/>
  <c r="G65" i="36"/>
  <c r="R65" i="36"/>
  <c r="A66" i="36"/>
  <c r="J65" i="36"/>
  <c r="B67" i="36"/>
  <c r="D67" i="36"/>
  <c r="E66" i="36"/>
  <c r="K66" i="36"/>
  <c r="L66" i="36"/>
  <c r="F66" i="36"/>
  <c r="X65" i="36" l="1"/>
  <c r="Y65" i="36"/>
  <c r="V65" i="36"/>
  <c r="AA65" i="36"/>
  <c r="S65" i="36"/>
  <c r="W65" i="36"/>
  <c r="C66" i="36"/>
  <c r="AB65" i="36"/>
  <c r="T65" i="36"/>
  <c r="U64" i="36"/>
  <c r="H65" i="36"/>
  <c r="Z65" i="36"/>
  <c r="I66" i="36"/>
  <c r="G66" i="36"/>
  <c r="J66" i="36"/>
  <c r="R66" i="36"/>
  <c r="A67" i="36"/>
  <c r="B68" i="36"/>
  <c r="D68" i="36"/>
  <c r="L67" i="36"/>
  <c r="F67" i="36"/>
  <c r="K67" i="36"/>
  <c r="E67" i="36"/>
  <c r="Z66" i="36" l="1"/>
  <c r="V66" i="36"/>
  <c r="X66" i="36"/>
  <c r="AA66" i="36"/>
  <c r="S66" i="36"/>
  <c r="T66" i="36"/>
  <c r="C67" i="36"/>
  <c r="U65" i="36"/>
  <c r="Y66" i="36"/>
  <c r="AB66" i="36"/>
  <c r="W66" i="36"/>
  <c r="H66" i="36"/>
  <c r="I67" i="36"/>
  <c r="J67" i="36"/>
  <c r="R67" i="36"/>
  <c r="A68" i="36"/>
  <c r="B69" i="36"/>
  <c r="G67" i="36"/>
  <c r="D69" i="36"/>
  <c r="L68" i="36"/>
  <c r="F68" i="36"/>
  <c r="K68" i="36"/>
  <c r="E68" i="36"/>
  <c r="W67" i="36" l="1"/>
  <c r="Z67" i="36"/>
  <c r="AA67" i="36"/>
  <c r="C68" i="36"/>
  <c r="T67" i="36"/>
  <c r="X67" i="36"/>
  <c r="S67" i="36"/>
  <c r="V67" i="36"/>
  <c r="AB67" i="36"/>
  <c r="U66" i="36"/>
  <c r="H67" i="36"/>
  <c r="Y67" i="36"/>
  <c r="I68" i="36"/>
  <c r="R68" i="36"/>
  <c r="A69" i="36"/>
  <c r="J68" i="36"/>
  <c r="G68" i="36"/>
  <c r="B70" i="36"/>
  <c r="D70" i="36"/>
  <c r="F69" i="36"/>
  <c r="K69" i="36"/>
  <c r="L69" i="36"/>
  <c r="E69" i="36"/>
  <c r="C69" i="36" l="1"/>
  <c r="AA68" i="36"/>
  <c r="Y68" i="36"/>
  <c r="V68" i="36"/>
  <c r="AB68" i="36"/>
  <c r="T68" i="36"/>
  <c r="W68" i="36"/>
  <c r="X68" i="36"/>
  <c r="Z68" i="36"/>
  <c r="S68" i="36"/>
  <c r="U67" i="36"/>
  <c r="H68" i="36"/>
  <c r="I69" i="36"/>
  <c r="R69" i="36"/>
  <c r="A70" i="36"/>
  <c r="B71" i="36"/>
  <c r="J69" i="36"/>
  <c r="G69" i="36"/>
  <c r="D71" i="36"/>
  <c r="F70" i="36"/>
  <c r="K70" i="36"/>
  <c r="L70" i="36"/>
  <c r="E70" i="36"/>
  <c r="C70" i="36" l="1"/>
  <c r="W69" i="36"/>
  <c r="Z69" i="36"/>
  <c r="Y69" i="36"/>
  <c r="V69" i="36"/>
  <c r="AA69" i="36"/>
  <c r="AB69" i="36"/>
  <c r="X69" i="36"/>
  <c r="S69" i="36"/>
  <c r="U68" i="36"/>
  <c r="T69" i="36"/>
  <c r="H69" i="36"/>
  <c r="I70" i="36"/>
  <c r="A71" i="36"/>
  <c r="R70" i="36"/>
  <c r="G70" i="36"/>
  <c r="B72" i="36"/>
  <c r="D72" i="36"/>
  <c r="L71" i="36"/>
  <c r="K71" i="36"/>
  <c r="F71" i="36"/>
  <c r="J70" i="36"/>
  <c r="E71" i="36"/>
  <c r="V70" i="36" l="1"/>
  <c r="X70" i="36"/>
  <c r="S70" i="36"/>
  <c r="AB70" i="36"/>
  <c r="C71" i="36"/>
  <c r="Y70" i="36"/>
  <c r="T70" i="36"/>
  <c r="AA70" i="36"/>
  <c r="Z70" i="36"/>
  <c r="W70" i="36"/>
  <c r="U69" i="36"/>
  <c r="H70" i="36"/>
  <c r="I71" i="36"/>
  <c r="G71" i="36"/>
  <c r="J71" i="36"/>
  <c r="R71" i="36"/>
  <c r="A72" i="36"/>
  <c r="B73" i="36"/>
  <c r="D73" i="36"/>
  <c r="L72" i="36"/>
  <c r="F72" i="36"/>
  <c r="K72" i="36"/>
  <c r="E72" i="36"/>
  <c r="C72" i="36" l="1"/>
  <c r="AA71" i="36"/>
  <c r="X71" i="36"/>
  <c r="W71" i="36"/>
  <c r="V71" i="36"/>
  <c r="S71" i="36"/>
  <c r="Z71" i="36"/>
  <c r="T71" i="36"/>
  <c r="Y71" i="36"/>
  <c r="AB71" i="36"/>
  <c r="U70" i="36"/>
  <c r="H71" i="36"/>
  <c r="I72" i="36"/>
  <c r="J72" i="36"/>
  <c r="R72" i="36"/>
  <c r="A73" i="36"/>
  <c r="B74" i="36"/>
  <c r="G72" i="36"/>
  <c r="D74" i="36"/>
  <c r="K73" i="36"/>
  <c r="F73" i="36"/>
  <c r="L73" i="36"/>
  <c r="E73" i="36"/>
  <c r="X72" i="36" l="1"/>
  <c r="T72" i="36"/>
  <c r="Z72" i="36"/>
  <c r="S72" i="36"/>
  <c r="V72" i="36"/>
  <c r="C73" i="36"/>
  <c r="AA72" i="36"/>
  <c r="W72" i="36"/>
  <c r="Y72" i="36"/>
  <c r="U71" i="36"/>
  <c r="H72" i="36"/>
  <c r="AB72" i="36"/>
  <c r="I73" i="36"/>
  <c r="B76" i="36"/>
  <c r="R73" i="36"/>
  <c r="A74" i="36"/>
  <c r="B75" i="36"/>
  <c r="G73" i="36"/>
  <c r="J73" i="36"/>
  <c r="D75" i="36"/>
  <c r="E74" i="36"/>
  <c r="L74" i="36"/>
  <c r="K74" i="36"/>
  <c r="F74" i="36"/>
  <c r="X73" i="36" l="1"/>
  <c r="T73" i="36"/>
  <c r="V73" i="36"/>
  <c r="AA73" i="36"/>
  <c r="C74" i="36"/>
  <c r="S73" i="36"/>
  <c r="AB73" i="36"/>
  <c r="Y73" i="36"/>
  <c r="U72" i="36"/>
  <c r="Z73" i="36"/>
  <c r="W73" i="36"/>
  <c r="H73" i="36"/>
  <c r="I74" i="36"/>
  <c r="L76" i="36"/>
  <c r="K76" i="36"/>
  <c r="A76" i="36"/>
  <c r="F76" i="36"/>
  <c r="B77" i="36"/>
  <c r="E76" i="36"/>
  <c r="D76" i="36"/>
  <c r="R74" i="36"/>
  <c r="A75" i="36"/>
  <c r="R75" i="36" s="1"/>
  <c r="J74" i="36"/>
  <c r="G74" i="36"/>
  <c r="K75" i="36"/>
  <c r="L75" i="36"/>
  <c r="F75" i="36"/>
  <c r="E75" i="36"/>
  <c r="C76" i="36" l="1"/>
  <c r="C75" i="36"/>
  <c r="U73" i="36"/>
  <c r="Y74" i="36"/>
  <c r="X74" i="36"/>
  <c r="AB74" i="36"/>
  <c r="AA74" i="36"/>
  <c r="Z74" i="36"/>
  <c r="S74" i="36"/>
  <c r="W74" i="36"/>
  <c r="T74" i="36"/>
  <c r="H74" i="36"/>
  <c r="V74" i="36"/>
  <c r="I76" i="36"/>
  <c r="I75" i="36"/>
  <c r="G75" i="36"/>
  <c r="G76" i="36"/>
  <c r="B78" i="36"/>
  <c r="D77" i="36"/>
  <c r="E77" i="36"/>
  <c r="J76" i="36"/>
  <c r="A77" i="36"/>
  <c r="K77" i="36"/>
  <c r="F77" i="36"/>
  <c r="L77" i="36"/>
  <c r="R76" i="36"/>
  <c r="J75" i="36"/>
  <c r="X75" i="36" l="1"/>
  <c r="Z76" i="36"/>
  <c r="T76" i="36"/>
  <c r="T75" i="36"/>
  <c r="C77" i="36"/>
  <c r="X76" i="36"/>
  <c r="W76" i="36"/>
  <c r="Z75" i="36"/>
  <c r="S75" i="36"/>
  <c r="AA76" i="36"/>
  <c r="S76" i="36"/>
  <c r="V75" i="36"/>
  <c r="AB75" i="36"/>
  <c r="V76" i="36"/>
  <c r="W75" i="36"/>
  <c r="Y75" i="36"/>
  <c r="U74" i="36"/>
  <c r="H75" i="36"/>
  <c r="Y76" i="36"/>
  <c r="AA75" i="36"/>
  <c r="H76" i="36"/>
  <c r="AB76" i="36"/>
  <c r="I77" i="36"/>
  <c r="G77" i="36"/>
  <c r="J77" i="36"/>
  <c r="D78" i="36"/>
  <c r="E78" i="36"/>
  <c r="A78" i="36"/>
  <c r="F78" i="36"/>
  <c r="L78" i="36"/>
  <c r="K78" i="36"/>
  <c r="R77" i="36"/>
  <c r="B79" i="36"/>
  <c r="Z77" i="36" l="1"/>
  <c r="AA77" i="36"/>
  <c r="S77" i="36"/>
  <c r="AB77" i="36"/>
  <c r="T77" i="36"/>
  <c r="C78" i="36"/>
  <c r="X77" i="36"/>
  <c r="Y77" i="36"/>
  <c r="U75" i="36"/>
  <c r="U76" i="36"/>
  <c r="H77" i="36"/>
  <c r="W77" i="36"/>
  <c r="V77" i="36"/>
  <c r="I78" i="36"/>
  <c r="G78" i="36"/>
  <c r="R78" i="36"/>
  <c r="A79" i="36"/>
  <c r="L79" i="36"/>
  <c r="F79" i="36"/>
  <c r="K79" i="36"/>
  <c r="D79" i="36"/>
  <c r="E79" i="36"/>
  <c r="B80" i="36"/>
  <c r="J78" i="36"/>
  <c r="C79" i="36" l="1"/>
  <c r="U77" i="36"/>
  <c r="V78" i="36"/>
  <c r="AB78" i="36"/>
  <c r="S78" i="36"/>
  <c r="T78" i="36"/>
  <c r="AA78" i="36"/>
  <c r="Z78" i="36"/>
  <c r="Y78" i="36"/>
  <c r="X78" i="36"/>
  <c r="W78" i="36"/>
  <c r="H78" i="36"/>
  <c r="I79" i="36"/>
  <c r="G79" i="36"/>
  <c r="D80" i="36"/>
  <c r="E80" i="36"/>
  <c r="J79" i="36"/>
  <c r="R79" i="36"/>
  <c r="A80" i="36"/>
  <c r="L80" i="36"/>
  <c r="K80" i="36"/>
  <c r="F80" i="36"/>
  <c r="B81" i="36"/>
  <c r="AA79" i="36" l="1"/>
  <c r="S79" i="36"/>
  <c r="C80" i="36"/>
  <c r="U78" i="36"/>
  <c r="T79" i="36"/>
  <c r="Y79" i="36"/>
  <c r="Z79" i="36"/>
  <c r="H79" i="36"/>
  <c r="AB79" i="36"/>
  <c r="V79" i="36"/>
  <c r="W79" i="36"/>
  <c r="X79" i="36"/>
  <c r="I80" i="36"/>
  <c r="G80" i="36"/>
  <c r="J80" i="36"/>
  <c r="A81" i="36"/>
  <c r="K81" i="36"/>
  <c r="F81" i="36"/>
  <c r="L81" i="36"/>
  <c r="R80" i="36"/>
  <c r="B82" i="36"/>
  <c r="E81" i="36"/>
  <c r="D81" i="36"/>
  <c r="V80" i="36" l="1"/>
  <c r="C81" i="36"/>
  <c r="X80" i="36"/>
  <c r="T80" i="36"/>
  <c r="U79" i="36"/>
  <c r="AB80" i="36"/>
  <c r="H80" i="36"/>
  <c r="Y80" i="36"/>
  <c r="W80" i="36"/>
  <c r="AA80" i="36"/>
  <c r="Z80" i="36"/>
  <c r="S80" i="36"/>
  <c r="I81" i="36"/>
  <c r="G81" i="36"/>
  <c r="J81" i="36"/>
  <c r="E82" i="36"/>
  <c r="D82" i="36"/>
  <c r="A82" i="36"/>
  <c r="F82" i="36"/>
  <c r="K82" i="36"/>
  <c r="L82" i="36"/>
  <c r="B83" i="36"/>
  <c r="R81" i="36"/>
  <c r="C82" i="36" l="1"/>
  <c r="U80" i="36"/>
  <c r="V81" i="36"/>
  <c r="X81" i="36"/>
  <c r="T81" i="36"/>
  <c r="W81" i="36"/>
  <c r="AB81" i="36"/>
  <c r="H81" i="36"/>
  <c r="AA81" i="36"/>
  <c r="S81" i="36"/>
  <c r="Y81" i="36"/>
  <c r="Z81" i="36"/>
  <c r="I82" i="36"/>
  <c r="G82" i="36"/>
  <c r="J82" i="36"/>
  <c r="E83" i="36"/>
  <c r="D83" i="36"/>
  <c r="R82" i="36"/>
  <c r="B84" i="36"/>
  <c r="A83" i="36"/>
  <c r="L83" i="36"/>
  <c r="K83" i="36"/>
  <c r="F83" i="36"/>
  <c r="X82" i="36" l="1"/>
  <c r="W82" i="36"/>
  <c r="AA82" i="36"/>
  <c r="V82" i="36"/>
  <c r="C83" i="36"/>
  <c r="U81" i="36"/>
  <c r="Z82" i="36"/>
  <c r="Y82" i="36"/>
  <c r="H82" i="36"/>
  <c r="S82" i="36"/>
  <c r="T82" i="36"/>
  <c r="AB82" i="36"/>
  <c r="I83" i="36"/>
  <c r="G83" i="36"/>
  <c r="A84" i="36"/>
  <c r="K84" i="36"/>
  <c r="F84" i="36"/>
  <c r="L84" i="36"/>
  <c r="B85" i="36"/>
  <c r="R83" i="36"/>
  <c r="J83" i="36"/>
  <c r="E84" i="36"/>
  <c r="D84" i="36"/>
  <c r="W83" i="36" l="1"/>
  <c r="AA83" i="36"/>
  <c r="Z83" i="36"/>
  <c r="AB83" i="36"/>
  <c r="T83" i="36"/>
  <c r="V83" i="36"/>
  <c r="X83" i="36"/>
  <c r="S83" i="36"/>
  <c r="C84" i="36"/>
  <c r="U82" i="36"/>
  <c r="Y83" i="36"/>
  <c r="H83" i="36"/>
  <c r="I84" i="36"/>
  <c r="G84" i="36"/>
  <c r="J84" i="36"/>
  <c r="B86" i="36"/>
  <c r="A85" i="36"/>
  <c r="F85" i="36"/>
  <c r="K85" i="36"/>
  <c r="L85" i="36"/>
  <c r="D85" i="36"/>
  <c r="E85" i="36"/>
  <c r="R84" i="36"/>
  <c r="AA84" i="36" l="1"/>
  <c r="T84" i="36"/>
  <c r="V84" i="36"/>
  <c r="X84" i="36"/>
  <c r="C85" i="36"/>
  <c r="S84" i="36"/>
  <c r="U83" i="36"/>
  <c r="Z84" i="36"/>
  <c r="H84" i="36"/>
  <c r="AB84" i="36"/>
  <c r="W84" i="36"/>
  <c r="Y84" i="36"/>
  <c r="I85" i="36"/>
  <c r="G85" i="36"/>
  <c r="R85" i="36"/>
  <c r="B87" i="36"/>
  <c r="D86" i="36"/>
  <c r="E86" i="36"/>
  <c r="J85" i="36"/>
  <c r="A86" i="36"/>
  <c r="L86" i="36"/>
  <c r="F86" i="36"/>
  <c r="K86" i="36"/>
  <c r="C86" i="36" l="1"/>
  <c r="X85" i="36"/>
  <c r="V85" i="36"/>
  <c r="W85" i="36"/>
  <c r="S85" i="36"/>
  <c r="U84" i="36"/>
  <c r="AB85" i="36"/>
  <c r="Y85" i="36"/>
  <c r="H85" i="36"/>
  <c r="Z85" i="36"/>
  <c r="AA85" i="36"/>
  <c r="T85" i="36"/>
  <c r="I86" i="36"/>
  <c r="G86" i="36"/>
  <c r="R86" i="36"/>
  <c r="A87" i="36"/>
  <c r="F87" i="36"/>
  <c r="K87" i="36"/>
  <c r="L87" i="36"/>
  <c r="E87" i="36"/>
  <c r="D87" i="36"/>
  <c r="J86" i="36"/>
  <c r="B88" i="36"/>
  <c r="AA86" i="36" l="1"/>
  <c r="V86" i="36"/>
  <c r="AB86" i="36"/>
  <c r="C87" i="36"/>
  <c r="Z86" i="36"/>
  <c r="W86" i="36"/>
  <c r="U85" i="36"/>
  <c r="S86" i="36"/>
  <c r="H86" i="36"/>
  <c r="X86" i="36"/>
  <c r="Y86" i="36"/>
  <c r="T86" i="36"/>
  <c r="I87" i="36"/>
  <c r="G87" i="36"/>
  <c r="J87" i="36"/>
  <c r="D88" i="36"/>
  <c r="E88" i="36"/>
  <c r="R87" i="36"/>
  <c r="A88" i="36"/>
  <c r="L88" i="36"/>
  <c r="F88" i="36"/>
  <c r="K88" i="36"/>
  <c r="B89" i="36"/>
  <c r="W87" i="36" l="1"/>
  <c r="X87" i="36"/>
  <c r="AA87" i="36"/>
  <c r="S87" i="36"/>
  <c r="Z87" i="36"/>
  <c r="V87" i="36"/>
  <c r="C88" i="36"/>
  <c r="T87" i="36"/>
  <c r="Y87" i="36"/>
  <c r="U86" i="36"/>
  <c r="H87" i="36"/>
  <c r="AB87" i="36"/>
  <c r="I88" i="36"/>
  <c r="G88" i="36"/>
  <c r="D89" i="36"/>
  <c r="E89" i="36"/>
  <c r="J88" i="36"/>
  <c r="B90" i="36"/>
  <c r="A89" i="36"/>
  <c r="F89" i="36"/>
  <c r="L89" i="36"/>
  <c r="K89" i="36"/>
  <c r="R88" i="36"/>
  <c r="V88" i="36" l="1"/>
  <c r="W88" i="36"/>
  <c r="X88" i="36"/>
  <c r="Z88" i="36"/>
  <c r="S88" i="36"/>
  <c r="AB88" i="36"/>
  <c r="T88" i="36"/>
  <c r="C89" i="36"/>
  <c r="Y88" i="36"/>
  <c r="U87" i="36"/>
  <c r="H88" i="36"/>
  <c r="AA88" i="36"/>
  <c r="I89" i="36"/>
  <c r="G89" i="36"/>
  <c r="B91" i="36"/>
  <c r="J89" i="36"/>
  <c r="A90" i="36"/>
  <c r="L90" i="36"/>
  <c r="F90" i="36"/>
  <c r="K90" i="36"/>
  <c r="R89" i="36"/>
  <c r="E90" i="36"/>
  <c r="D90" i="36"/>
  <c r="W89" i="36" l="1"/>
  <c r="Y89" i="36"/>
  <c r="X89" i="36"/>
  <c r="AA89" i="36"/>
  <c r="T89" i="36"/>
  <c r="S89" i="36"/>
  <c r="V89" i="36"/>
  <c r="C90" i="36"/>
  <c r="U88" i="36"/>
  <c r="AB89" i="36"/>
  <c r="Z89" i="36"/>
  <c r="H89" i="36"/>
  <c r="I90" i="36"/>
  <c r="G90" i="36"/>
  <c r="E91" i="36"/>
  <c r="D91" i="36"/>
  <c r="R90" i="36"/>
  <c r="J90" i="36"/>
  <c r="A91" i="36"/>
  <c r="F91" i="36"/>
  <c r="K91" i="36"/>
  <c r="L91" i="36"/>
  <c r="B92" i="36"/>
  <c r="AA90" i="36" l="1"/>
  <c r="V90" i="36"/>
  <c r="C91" i="36"/>
  <c r="X90" i="36"/>
  <c r="W90" i="36"/>
  <c r="U89" i="36"/>
  <c r="Y90" i="36"/>
  <c r="AB90" i="36"/>
  <c r="Z90" i="36"/>
  <c r="H90" i="36"/>
  <c r="T90" i="36"/>
  <c r="S90" i="36"/>
  <c r="I91" i="36"/>
  <c r="G91" i="36"/>
  <c r="J91" i="36"/>
  <c r="A92" i="36"/>
  <c r="F92" i="36"/>
  <c r="K92" i="36"/>
  <c r="L92" i="36"/>
  <c r="E92" i="36"/>
  <c r="D92" i="36"/>
  <c r="R91" i="36"/>
  <c r="B93" i="36"/>
  <c r="C92" i="36" l="1"/>
  <c r="U90" i="36"/>
  <c r="S91" i="36"/>
  <c r="T91" i="36"/>
  <c r="W91" i="36"/>
  <c r="V91" i="36"/>
  <c r="Y91" i="36"/>
  <c r="X91" i="36"/>
  <c r="AB91" i="36"/>
  <c r="AA91" i="36"/>
  <c r="Z91" i="36"/>
  <c r="H91" i="36"/>
  <c r="I92" i="36"/>
  <c r="G92" i="36"/>
  <c r="D93" i="36"/>
  <c r="E93" i="36"/>
  <c r="B94" i="36"/>
  <c r="J92" i="36"/>
  <c r="R92" i="36"/>
  <c r="A93" i="36"/>
  <c r="L93" i="36"/>
  <c r="F93" i="36"/>
  <c r="K93" i="36"/>
  <c r="C93" i="36" l="1"/>
  <c r="W92" i="36"/>
  <c r="V92" i="36"/>
  <c r="T92" i="36"/>
  <c r="Z92" i="36"/>
  <c r="AB92" i="36"/>
  <c r="X92" i="36"/>
  <c r="U91" i="36"/>
  <c r="H92" i="36"/>
  <c r="S92" i="36"/>
  <c r="AA92" i="36"/>
  <c r="Y92" i="36"/>
  <c r="I93" i="36"/>
  <c r="G93" i="36"/>
  <c r="B95" i="36"/>
  <c r="J93" i="36"/>
  <c r="A94" i="36"/>
  <c r="F94" i="36"/>
  <c r="K94" i="36"/>
  <c r="L94" i="36"/>
  <c r="R93" i="36"/>
  <c r="D94" i="36"/>
  <c r="E94" i="36"/>
  <c r="AB93" i="36" l="1"/>
  <c r="Y93" i="36"/>
  <c r="AA93" i="36"/>
  <c r="T93" i="36"/>
  <c r="X93" i="36"/>
  <c r="C94" i="36"/>
  <c r="U92" i="36"/>
  <c r="V93" i="36"/>
  <c r="S93" i="36"/>
  <c r="W93" i="36"/>
  <c r="H93" i="36"/>
  <c r="Z93" i="36"/>
  <c r="I94" i="36"/>
  <c r="G94" i="36"/>
  <c r="D95" i="36"/>
  <c r="E95" i="36"/>
  <c r="R94" i="36"/>
  <c r="J94" i="36"/>
  <c r="A95" i="36"/>
  <c r="F95" i="36"/>
  <c r="L95" i="36"/>
  <c r="K95" i="36"/>
  <c r="B96" i="36"/>
  <c r="V94" i="36" l="1"/>
  <c r="Y94" i="36"/>
  <c r="X94" i="36"/>
  <c r="T94" i="36"/>
  <c r="Z94" i="36"/>
  <c r="C95" i="36"/>
  <c r="AB94" i="36"/>
  <c r="S94" i="36"/>
  <c r="AA94" i="36"/>
  <c r="U93" i="36"/>
  <c r="H94" i="36"/>
  <c r="W94" i="36"/>
  <c r="I95" i="36"/>
  <c r="G95" i="36"/>
  <c r="J95" i="36"/>
  <c r="B97" i="36"/>
  <c r="A96" i="36"/>
  <c r="K96" i="36"/>
  <c r="L96" i="36"/>
  <c r="F96" i="36"/>
  <c r="D96" i="36"/>
  <c r="E96" i="36"/>
  <c r="R95" i="36"/>
  <c r="T95" i="36" l="1"/>
  <c r="AB95" i="36"/>
  <c r="Z95" i="36"/>
  <c r="AA95" i="36"/>
  <c r="W95" i="36"/>
  <c r="X95" i="36"/>
  <c r="C96" i="36"/>
  <c r="V95" i="36"/>
  <c r="U94" i="36"/>
  <c r="H95" i="36"/>
  <c r="S95" i="36"/>
  <c r="Y95" i="36"/>
  <c r="I96" i="36"/>
  <c r="G96" i="36"/>
  <c r="A97" i="36"/>
  <c r="L97" i="36"/>
  <c r="K97" i="36"/>
  <c r="F97" i="36"/>
  <c r="J96" i="36"/>
  <c r="R96" i="36"/>
  <c r="E97" i="36"/>
  <c r="D97" i="36"/>
  <c r="B98" i="36"/>
  <c r="AA96" i="36" l="1"/>
  <c r="V96" i="36"/>
  <c r="S96" i="36"/>
  <c r="Z96" i="36"/>
  <c r="W96" i="36"/>
  <c r="T96" i="36"/>
  <c r="X96" i="36"/>
  <c r="C97" i="36"/>
  <c r="Y96" i="36"/>
  <c r="U95" i="36"/>
  <c r="AB96" i="36"/>
  <c r="H96" i="36"/>
  <c r="I97" i="36"/>
  <c r="G97" i="36"/>
  <c r="R97" i="36"/>
  <c r="B99" i="36"/>
  <c r="J97" i="36"/>
  <c r="D98" i="36"/>
  <c r="E98" i="36"/>
  <c r="A98" i="36"/>
  <c r="L98" i="36"/>
  <c r="F98" i="36"/>
  <c r="K98" i="36"/>
  <c r="W97" i="36" l="1"/>
  <c r="C98" i="36"/>
  <c r="V97" i="36"/>
  <c r="S97" i="36"/>
  <c r="U96" i="36"/>
  <c r="AA97" i="36"/>
  <c r="T97" i="36"/>
  <c r="H97" i="36"/>
  <c r="Y97" i="36"/>
  <c r="Z97" i="36"/>
  <c r="X97" i="36"/>
  <c r="AB97" i="36"/>
  <c r="I98" i="36"/>
  <c r="G98" i="36"/>
  <c r="B100" i="36"/>
  <c r="F99" i="36"/>
  <c r="L99" i="36"/>
  <c r="K99" i="36"/>
  <c r="A99" i="36"/>
  <c r="R98" i="36"/>
  <c r="D99" i="36"/>
  <c r="E99" i="36"/>
  <c r="J98" i="36"/>
  <c r="V98" i="36" l="1"/>
  <c r="W98" i="36"/>
  <c r="X98" i="36"/>
  <c r="AA98" i="36"/>
  <c r="C99" i="36"/>
  <c r="U97" i="36"/>
  <c r="S98" i="36"/>
  <c r="Y98" i="36"/>
  <c r="Z98" i="36"/>
  <c r="H98" i="36"/>
  <c r="AB98" i="36"/>
  <c r="T98" i="36"/>
  <c r="I99" i="36"/>
  <c r="G99" i="36"/>
  <c r="R99" i="36"/>
  <c r="A100" i="36"/>
  <c r="F100" i="36"/>
  <c r="L100" i="36"/>
  <c r="K100" i="36"/>
  <c r="J99" i="36"/>
  <c r="B101" i="36"/>
  <c r="E100" i="36"/>
  <c r="D100" i="36"/>
  <c r="AA99" i="36" l="1"/>
  <c r="X99" i="36"/>
  <c r="Y99" i="36"/>
  <c r="C100" i="36"/>
  <c r="Z99" i="36"/>
  <c r="W99" i="36"/>
  <c r="V99" i="36"/>
  <c r="U98" i="36"/>
  <c r="AB99" i="36"/>
  <c r="T99" i="36"/>
  <c r="H99" i="36"/>
  <c r="S99" i="36"/>
  <c r="I100" i="36"/>
  <c r="G100" i="36"/>
  <c r="D101" i="36"/>
  <c r="E101" i="36"/>
  <c r="J100" i="36"/>
  <c r="R100" i="36"/>
  <c r="A101" i="36"/>
  <c r="F101" i="36"/>
  <c r="K101" i="36"/>
  <c r="L101" i="36"/>
  <c r="B102" i="36"/>
  <c r="U99" i="36" l="1"/>
  <c r="Y100" i="36"/>
  <c r="S100" i="36"/>
  <c r="AB100" i="36"/>
  <c r="AA100" i="36"/>
  <c r="Z100" i="36"/>
  <c r="V100" i="36"/>
  <c r="W100" i="36"/>
  <c r="X100" i="36"/>
  <c r="C101" i="36"/>
  <c r="H100" i="36"/>
  <c r="T100" i="36"/>
  <c r="I101" i="36"/>
  <c r="G101" i="36"/>
  <c r="J101" i="36"/>
  <c r="R101" i="36"/>
  <c r="B103" i="36"/>
  <c r="E102" i="36"/>
  <c r="D102" i="36"/>
  <c r="A102" i="36"/>
  <c r="K102" i="36"/>
  <c r="L102" i="36"/>
  <c r="F102" i="36"/>
  <c r="AA101" i="36" l="1"/>
  <c r="Z101" i="36"/>
  <c r="V101" i="36"/>
  <c r="X101" i="36"/>
  <c r="S101" i="36"/>
  <c r="T101" i="36"/>
  <c r="C102" i="36"/>
  <c r="Y101" i="36"/>
  <c r="AB101" i="36"/>
  <c r="U100" i="36"/>
  <c r="W101" i="36"/>
  <c r="H101" i="36"/>
  <c r="I102" i="36"/>
  <c r="G102" i="36"/>
  <c r="R102" i="36"/>
  <c r="L103" i="36"/>
  <c r="K103" i="36"/>
  <c r="A103" i="36"/>
  <c r="F103" i="36"/>
  <c r="J102" i="36"/>
  <c r="E103" i="36"/>
  <c r="D103" i="36"/>
  <c r="B104" i="36"/>
  <c r="AB102" i="36" l="1"/>
  <c r="X102" i="36"/>
  <c r="V102" i="36"/>
  <c r="Z102" i="36"/>
  <c r="AA102" i="36"/>
  <c r="S102" i="36"/>
  <c r="C103" i="36"/>
  <c r="W102" i="36"/>
  <c r="T102" i="36"/>
  <c r="U101" i="36"/>
  <c r="H102" i="36"/>
  <c r="Y102" i="36"/>
  <c r="I103" i="36"/>
  <c r="G103" i="36"/>
  <c r="J103" i="36"/>
  <c r="B105" i="36"/>
  <c r="D104" i="36"/>
  <c r="E104" i="36"/>
  <c r="A104" i="36"/>
  <c r="F104" i="36"/>
  <c r="K104" i="36"/>
  <c r="L104" i="36"/>
  <c r="R103" i="36"/>
  <c r="X103" i="36" l="1"/>
  <c r="AA103" i="36"/>
  <c r="V103" i="36"/>
  <c r="C104" i="36"/>
  <c r="Z103" i="36"/>
  <c r="Y103" i="36"/>
  <c r="U102" i="36"/>
  <c r="W103" i="36"/>
  <c r="T103" i="36"/>
  <c r="H103" i="36"/>
  <c r="AB103" i="36"/>
  <c r="S103" i="36"/>
  <c r="I104" i="36"/>
  <c r="G104" i="36"/>
  <c r="R104" i="36"/>
  <c r="J104" i="36"/>
  <c r="A105" i="36"/>
  <c r="F105" i="36"/>
  <c r="L105" i="36"/>
  <c r="K105" i="36"/>
  <c r="D105" i="36"/>
  <c r="E105" i="36"/>
  <c r="B106" i="36"/>
  <c r="AA104" i="36" l="1"/>
  <c r="V104" i="36"/>
  <c r="X104" i="36"/>
  <c r="Y104" i="36"/>
  <c r="C105" i="36"/>
  <c r="U103" i="36"/>
  <c r="W104" i="36"/>
  <c r="Z104" i="36"/>
  <c r="AB104" i="36"/>
  <c r="T104" i="36"/>
  <c r="H104" i="36"/>
  <c r="S104" i="36"/>
  <c r="I105" i="36"/>
  <c r="G105" i="36"/>
  <c r="B107" i="36"/>
  <c r="E106" i="36"/>
  <c r="D106" i="36"/>
  <c r="R105" i="36"/>
  <c r="A106" i="36"/>
  <c r="L106" i="36"/>
  <c r="F106" i="36"/>
  <c r="K106" i="36"/>
  <c r="J105" i="36"/>
  <c r="AA105" i="36" l="1"/>
  <c r="V105" i="36"/>
  <c r="C106" i="36"/>
  <c r="T105" i="36"/>
  <c r="U104" i="36"/>
  <c r="W105" i="36"/>
  <c r="Y105" i="36"/>
  <c r="H105" i="36"/>
  <c r="AB105" i="36"/>
  <c r="S105" i="36"/>
  <c r="X105" i="36"/>
  <c r="Z105" i="36"/>
  <c r="I106" i="36"/>
  <c r="G106" i="36"/>
  <c r="J106" i="36"/>
  <c r="R106" i="36"/>
  <c r="D107" i="36"/>
  <c r="E107" i="36"/>
  <c r="A107" i="36"/>
  <c r="L107" i="36"/>
  <c r="K107" i="36"/>
  <c r="F107" i="36"/>
  <c r="B108" i="36"/>
  <c r="V106" i="36" l="1"/>
  <c r="X106" i="36"/>
  <c r="Y106" i="36"/>
  <c r="S106" i="36"/>
  <c r="AA106" i="36"/>
  <c r="C107" i="36"/>
  <c r="AB106" i="36"/>
  <c r="T106" i="36"/>
  <c r="U105" i="36"/>
  <c r="H106" i="36"/>
  <c r="W106" i="36"/>
  <c r="Z106" i="36"/>
  <c r="I107" i="36"/>
  <c r="G107" i="36"/>
  <c r="A108" i="36"/>
  <c r="K108" i="36"/>
  <c r="F108" i="36"/>
  <c r="L108" i="36"/>
  <c r="E108" i="36"/>
  <c r="D108" i="36"/>
  <c r="R107" i="36"/>
  <c r="J107" i="36"/>
  <c r="B109" i="36"/>
  <c r="I108" i="36" l="1"/>
  <c r="C108" i="36"/>
  <c r="S107" i="36"/>
  <c r="W107" i="36"/>
  <c r="X107" i="36"/>
  <c r="U106" i="36"/>
  <c r="V107" i="36"/>
  <c r="Y107" i="36"/>
  <c r="Z107" i="36"/>
  <c r="AB107" i="36"/>
  <c r="T107" i="36"/>
  <c r="H107" i="36"/>
  <c r="AA107" i="36"/>
  <c r="G108" i="36"/>
  <c r="W108" i="36"/>
  <c r="L109" i="36"/>
  <c r="F109" i="36"/>
  <c r="A109" i="36"/>
  <c r="K109" i="36"/>
  <c r="D109" i="36"/>
  <c r="E109" i="36"/>
  <c r="T108" i="36"/>
  <c r="J108" i="36"/>
  <c r="B110" i="36"/>
  <c r="AB108" i="36"/>
  <c r="R108" i="36"/>
  <c r="S108" i="36"/>
  <c r="V108" i="36" l="1"/>
  <c r="X108" i="36"/>
  <c r="Y108" i="36"/>
  <c r="AA108" i="36"/>
  <c r="Z108" i="36"/>
  <c r="I109" i="36"/>
  <c r="C109" i="36"/>
  <c r="X109" i="36"/>
  <c r="AB109" i="36"/>
  <c r="Z109" i="36"/>
  <c r="V109" i="36"/>
  <c r="AA109" i="36"/>
  <c r="U107" i="36"/>
  <c r="H108" i="36"/>
  <c r="G109" i="36"/>
  <c r="U108" i="36"/>
  <c r="J109" i="36"/>
  <c r="B111" i="36"/>
  <c r="K110" i="36"/>
  <c r="L110" i="36"/>
  <c r="F110" i="36"/>
  <c r="A110" i="36"/>
  <c r="W109" i="36"/>
  <c r="S109" i="36"/>
  <c r="D110" i="36"/>
  <c r="E110" i="36"/>
  <c r="R109" i="36"/>
  <c r="T109" i="36"/>
  <c r="Y109" i="36"/>
  <c r="C110" i="36" l="1"/>
  <c r="Y110" i="36"/>
  <c r="V110" i="36"/>
  <c r="AA110" i="36"/>
  <c r="AB110" i="36"/>
  <c r="X110" i="36"/>
  <c r="S110" i="36"/>
  <c r="H109" i="36"/>
  <c r="G110" i="36"/>
  <c r="U109" i="36"/>
  <c r="Z110" i="36"/>
  <c r="I110" i="36"/>
  <c r="T110" i="36"/>
  <c r="W110" i="36"/>
  <c r="R110" i="36"/>
  <c r="J110" i="36"/>
  <c r="A111" i="36"/>
  <c r="F111" i="36"/>
  <c r="L111" i="36"/>
  <c r="K111" i="36"/>
  <c r="D111" i="36"/>
  <c r="E111" i="36"/>
  <c r="B112" i="36"/>
  <c r="I111" i="36" l="1"/>
  <c r="C111" i="36"/>
  <c r="H110" i="36"/>
  <c r="G111" i="36"/>
  <c r="U110" i="36"/>
  <c r="B113" i="36"/>
  <c r="R111" i="36"/>
  <c r="E112" i="36"/>
  <c r="D112" i="36"/>
  <c r="A112" i="36"/>
  <c r="F112" i="36"/>
  <c r="K112" i="36"/>
  <c r="L112" i="36"/>
  <c r="J111" i="36"/>
  <c r="C112" i="36" l="1"/>
  <c r="S111" i="36"/>
  <c r="T111" i="36"/>
  <c r="AA111" i="36"/>
  <c r="Z111" i="36"/>
  <c r="I112" i="36"/>
  <c r="AB111" i="36"/>
  <c r="X111" i="36"/>
  <c r="V111" i="36"/>
  <c r="W111" i="36"/>
  <c r="Y111" i="36"/>
  <c r="V112" i="36"/>
  <c r="X112" i="36"/>
  <c r="Y112" i="36"/>
  <c r="Z112" i="36"/>
  <c r="AA112" i="36"/>
  <c r="H111" i="36"/>
  <c r="G112" i="36"/>
  <c r="W112" i="36"/>
  <c r="T112" i="36"/>
  <c r="U111" i="36"/>
  <c r="B114" i="36"/>
  <c r="J112" i="36"/>
  <c r="R112" i="36"/>
  <c r="D113" i="36"/>
  <c r="E113" i="36"/>
  <c r="S112" i="36"/>
  <c r="AB112" i="36"/>
  <c r="A113" i="36"/>
  <c r="F113" i="36"/>
  <c r="K113" i="36"/>
  <c r="L113" i="36"/>
  <c r="C113" i="36" l="1"/>
  <c r="I113" i="36"/>
  <c r="H112" i="36"/>
  <c r="G113" i="36"/>
  <c r="U112" i="36"/>
  <c r="D114" i="36"/>
  <c r="E114" i="36"/>
  <c r="B115" i="36"/>
  <c r="J113" i="36"/>
  <c r="R113" i="36"/>
  <c r="A114" i="36"/>
  <c r="K114" i="36"/>
  <c r="F114" i="36"/>
  <c r="L114" i="36"/>
  <c r="AB113" i="36" l="1"/>
  <c r="AA113" i="36"/>
  <c r="X113" i="36"/>
  <c r="Z113" i="36"/>
  <c r="Y113" i="36"/>
  <c r="S113" i="36"/>
  <c r="V113" i="36"/>
  <c r="T113" i="36"/>
  <c r="U113" i="36" s="1"/>
  <c r="I114" i="36"/>
  <c r="W113" i="36"/>
  <c r="C114" i="36"/>
  <c r="H113" i="36"/>
  <c r="G114" i="36"/>
  <c r="B117" i="36"/>
  <c r="J114" i="36"/>
  <c r="B116" i="36"/>
  <c r="D115" i="36"/>
  <c r="E115" i="36"/>
  <c r="S114" i="36"/>
  <c r="AB114" i="36"/>
  <c r="R114" i="36"/>
  <c r="A115" i="36"/>
  <c r="K115" i="36"/>
  <c r="F115" i="36"/>
  <c r="L115" i="36"/>
  <c r="Z114" i="36" l="1"/>
  <c r="Y114" i="36"/>
  <c r="AA114" i="36"/>
  <c r="X114" i="36"/>
  <c r="T114" i="36"/>
  <c r="W114" i="36"/>
  <c r="V114" i="36"/>
  <c r="C115" i="36"/>
  <c r="I115" i="36"/>
  <c r="H114" i="36"/>
  <c r="G115" i="36"/>
  <c r="E117" i="36"/>
  <c r="D117" i="36"/>
  <c r="A117" i="36"/>
  <c r="F117" i="36"/>
  <c r="L117" i="36"/>
  <c r="K117" i="36"/>
  <c r="B118" i="36"/>
  <c r="J115" i="36"/>
  <c r="U114" i="36"/>
  <c r="D116" i="36"/>
  <c r="E116" i="36"/>
  <c r="A116" i="36"/>
  <c r="K116" i="36"/>
  <c r="L116" i="36"/>
  <c r="F116" i="36"/>
  <c r="R115" i="36"/>
  <c r="J117" i="36" l="1"/>
  <c r="V115" i="36"/>
  <c r="X115" i="36"/>
  <c r="W115" i="36"/>
  <c r="I117" i="36"/>
  <c r="I116" i="36"/>
  <c r="Z115" i="36"/>
  <c r="AB115" i="36"/>
  <c r="AA115" i="36"/>
  <c r="T115" i="36"/>
  <c r="C116" i="36"/>
  <c r="Y115" i="36"/>
  <c r="S115" i="36"/>
  <c r="C117" i="36"/>
  <c r="H115" i="36"/>
  <c r="G116" i="36"/>
  <c r="G117" i="36"/>
  <c r="B119" i="36"/>
  <c r="Y117" i="36"/>
  <c r="A118" i="36"/>
  <c r="L118" i="36"/>
  <c r="F118" i="36"/>
  <c r="K118" i="36"/>
  <c r="R117" i="36"/>
  <c r="D118" i="36"/>
  <c r="E118" i="36"/>
  <c r="T52" i="36"/>
  <c r="S52" i="36"/>
  <c r="T116" i="36"/>
  <c r="J116" i="36"/>
  <c r="Z116" i="36"/>
  <c r="AB116" i="36"/>
  <c r="R116" i="36"/>
  <c r="U115" i="36" l="1"/>
  <c r="Z117" i="36"/>
  <c r="S116" i="36"/>
  <c r="AA117" i="36"/>
  <c r="W116" i="36"/>
  <c r="V116" i="36"/>
  <c r="AB117" i="36"/>
  <c r="X117" i="36"/>
  <c r="V117" i="36"/>
  <c r="T117" i="36"/>
  <c r="S117" i="36"/>
  <c r="W117" i="36"/>
  <c r="AA116" i="36"/>
  <c r="Y116" i="36"/>
  <c r="X116" i="36"/>
  <c r="I118" i="36"/>
  <c r="C118" i="36"/>
  <c r="H117" i="36"/>
  <c r="H116" i="36"/>
  <c r="G118" i="36"/>
  <c r="U52" i="36"/>
  <c r="A119" i="36"/>
  <c r="F119" i="36"/>
  <c r="L119" i="36"/>
  <c r="K119" i="36"/>
  <c r="J118" i="36"/>
  <c r="D119" i="36"/>
  <c r="E119" i="36"/>
  <c r="R118" i="36"/>
  <c r="B120" i="36"/>
  <c r="U116" i="36"/>
  <c r="U117" i="36" l="1"/>
  <c r="S118" i="36"/>
  <c r="AA118" i="36"/>
  <c r="I119" i="36"/>
  <c r="T118" i="36"/>
  <c r="W118" i="36"/>
  <c r="V118" i="36"/>
  <c r="C119" i="36"/>
  <c r="AB118" i="36"/>
  <c r="X118" i="36"/>
  <c r="U118" i="36"/>
  <c r="AA119" i="36"/>
  <c r="Y118" i="36"/>
  <c r="Z118" i="36"/>
  <c r="H118" i="36"/>
  <c r="G119" i="36"/>
  <c r="D120" i="36"/>
  <c r="E120" i="36"/>
  <c r="A120" i="36"/>
  <c r="L120" i="36"/>
  <c r="K120" i="36"/>
  <c r="F120" i="36"/>
  <c r="B121" i="36"/>
  <c r="J119" i="36"/>
  <c r="R119" i="36"/>
  <c r="Y119" i="36" l="1"/>
  <c r="S119" i="36"/>
  <c r="V119" i="36"/>
  <c r="X119" i="36"/>
  <c r="W119" i="36"/>
  <c r="C120" i="36"/>
  <c r="T119" i="36"/>
  <c r="U119" i="36" s="1"/>
  <c r="Z119" i="36"/>
  <c r="AB119" i="36"/>
  <c r="Z120" i="36"/>
  <c r="H119" i="36"/>
  <c r="G120" i="36"/>
  <c r="R120" i="36"/>
  <c r="T120" i="36"/>
  <c r="J120" i="36"/>
  <c r="AB120" i="36"/>
  <c r="X120" i="36"/>
  <c r="D121" i="36"/>
  <c r="E121" i="36"/>
  <c r="I120" i="36"/>
  <c r="F121" i="36"/>
  <c r="L121" i="36"/>
  <c r="K121" i="36"/>
  <c r="A121" i="36"/>
  <c r="S120" i="36"/>
  <c r="Y120" i="36" l="1"/>
  <c r="W120" i="36"/>
  <c r="V120" i="36"/>
  <c r="AA120" i="36"/>
  <c r="U120" i="36"/>
  <c r="I121" i="36"/>
  <c r="C121" i="36"/>
  <c r="G121" i="36"/>
  <c r="H120" i="36"/>
  <c r="R121" i="36"/>
  <c r="J121" i="36"/>
  <c r="X121" i="36" l="1"/>
  <c r="AB121" i="36"/>
  <c r="Z121" i="36"/>
  <c r="Y121" i="36"/>
  <c r="S121" i="36"/>
  <c r="V121" i="36"/>
  <c r="T121" i="36"/>
  <c r="W121" i="36"/>
  <c r="AA121" i="36"/>
  <c r="W54" i="36"/>
  <c r="X54" i="36"/>
  <c r="V54" i="36"/>
  <c r="AB54" i="36"/>
  <c r="Z54" i="36"/>
  <c r="Y54" i="36"/>
  <c r="T54" i="36"/>
  <c r="S54" i="36"/>
  <c r="H121" i="36"/>
  <c r="U121" i="36" l="1"/>
  <c r="T49" i="36"/>
  <c r="T55" i="36"/>
  <c r="S55" i="36"/>
  <c r="W49" i="36"/>
  <c r="W55" i="36"/>
  <c r="AB49" i="36"/>
  <c r="AB55" i="36"/>
  <c r="X49" i="36"/>
  <c r="X55" i="36"/>
  <c r="Y49" i="36"/>
  <c r="Y55" i="36"/>
  <c r="Z49" i="36"/>
  <c r="Z55" i="36"/>
  <c r="V49" i="36"/>
  <c r="V55" i="36"/>
  <c r="U54" i="36"/>
  <c r="V46" i="36"/>
  <c r="V53" i="36"/>
  <c r="AB46" i="36"/>
  <c r="AB53" i="36"/>
  <c r="S46" i="36"/>
  <c r="S53" i="36"/>
  <c r="W53" i="36"/>
  <c r="X46" i="36"/>
  <c r="X53" i="36"/>
  <c r="Y53" i="36"/>
  <c r="Z53" i="36"/>
  <c r="T46" i="36"/>
  <c r="T53" i="36"/>
  <c r="AA54" i="36"/>
  <c r="S49" i="36"/>
  <c r="U49" i="36" s="1"/>
  <c r="U53" i="36" l="1"/>
  <c r="U55" i="36"/>
  <c r="AA49" i="36"/>
  <c r="AA55" i="36"/>
  <c r="Z46" i="36"/>
  <c r="W46" i="36"/>
  <c r="Y46" i="36"/>
  <c r="U46" i="36"/>
  <c r="AA53" i="36"/>
  <c r="AA46" i="36" l="1"/>
  <c r="G2" i="36" l="1"/>
  <c r="AA2" i="36"/>
  <c r="I2" i="36"/>
  <c r="Y2" i="36"/>
  <c r="X2" i="36"/>
  <c r="F2" i="36"/>
  <c r="K2" i="36"/>
  <c r="Z2" i="36"/>
  <c r="AB2" i="36"/>
  <c r="W2" i="36"/>
  <c r="J2" i="36"/>
  <c r="H2" i="36"/>
  <c r="V2" i="36"/>
  <c r="T2" i="36"/>
  <c r="C2" i="36"/>
  <c r="S2" i="36"/>
  <c r="U2" i="36" l="1"/>
  <c r="B12" i="19"/>
  <c r="B24" i="19"/>
  <c r="B30" i="19" l="1"/>
  <c r="B18" i="19"/>
</calcChain>
</file>

<file path=xl/sharedStrings.xml><?xml version="1.0" encoding="utf-8"?>
<sst xmlns="http://schemas.openxmlformats.org/spreadsheetml/2006/main" count="1623" uniqueCount="486">
  <si>
    <t>County Code</t>
  </si>
  <si>
    <t>Inter-County 
Indicator</t>
  </si>
  <si>
    <t>Ad Valorem Roll</t>
  </si>
  <si>
    <t>Taxable Value Balance Summary</t>
  </si>
  <si>
    <t>INTERMEDIATE SCHOOL DISTRICTS</t>
  </si>
  <si>
    <t>COUNTY_CODE</t>
  </si>
  <si>
    <t>IC_COUNTY_CODE</t>
  </si>
  <si>
    <t>YEAR</t>
  </si>
  <si>
    <t>2013_CPP</t>
  </si>
  <si>
    <t>2013_IPP</t>
  </si>
  <si>
    <t>PP_RECLASS_A</t>
  </si>
  <si>
    <t>2013_IFT_CPP</t>
  </si>
  <si>
    <t>2013_IFT_IPP</t>
  </si>
  <si>
    <t>2013_IFT_REP_REHAB</t>
  </si>
  <si>
    <t>2013_TOTAL</t>
  </si>
  <si>
    <t>CY_CPP</t>
  </si>
  <si>
    <t>CY_IPP</t>
  </si>
  <si>
    <t>PP_RECLASS_B</t>
  </si>
  <si>
    <t>CY_IFT_CPP</t>
  </si>
  <si>
    <t>CY_IFT_IPP</t>
  </si>
  <si>
    <t>CY_IFT_REP_REHAB</t>
  </si>
  <si>
    <t>CY_TOTAL</t>
  </si>
  <si>
    <t>IC</t>
  </si>
  <si>
    <t>IC_MUNI_CODE</t>
  </si>
  <si>
    <t>MUNI_CODE</t>
  </si>
  <si>
    <t>MUNI_TYPE_ID</t>
  </si>
  <si>
    <t>MUNICIPALITY</t>
  </si>
  <si>
    <t>MUNICIPALITY_TYPE</t>
  </si>
  <si>
    <t>HOLD_HARMLESS_SD</t>
  </si>
  <si>
    <t>Industrial Facilities Tax Roll</t>
  </si>
  <si>
    <t>DISSOLVED</t>
  </si>
  <si>
    <t>PP_BOUNDARY_CHANGE_A</t>
  </si>
  <si>
    <t>VOC_ED_ISD_CODE</t>
  </si>
  <si>
    <t>2013_OTHER_ADJ</t>
  </si>
  <si>
    <t>County 
Code</t>
  </si>
  <si>
    <t>Name of County, Township, 
City, or Village</t>
  </si>
  <si>
    <t>2013 Taxable Value from
the Ad Valorem Roll for 
each municipality listed</t>
  </si>
  <si>
    <t>2013 Taxable Value from the
IFT Roll for each municipality listed</t>
  </si>
  <si>
    <t>2013 
COMMERCIAL 
PERSONAL PROPERTY 
TAXABLE VALUE</t>
  </si>
  <si>
    <t>2013 
INDUSTRIAL 
PERSONAL PROPERTY 
TAXABLE VALUE</t>
  </si>
  <si>
    <t>2013
IFT REPLACEMENT/REHAB 
PERSONAL PROPERTY 
TAXABLE VALUE</t>
  </si>
  <si>
    <t xml:space="preserve">
2013 
IFT NEW FACILITY 
PERSONAL PROPERTY 
ON LAND THAT IS 
CLASSIFIED AS 
COMMERCIAL REAL 
1/2 TAXABLE VALUE
</t>
  </si>
  <si>
    <t xml:space="preserve">
2013 
IFT NEW FACILITY 
PERSONAL PROPERTY 
ON LAND THAT IS 
CLASSIFIED AS 
INDUSTRIAL REAL 
1/2 TAXABLE VALUE
</t>
  </si>
  <si>
    <t xml:space="preserve">
2013 
TOTAL 
TAXABLE VALUE</t>
  </si>
  <si>
    <t>Associated 
ISD Code</t>
  </si>
  <si>
    <t>County Responsible 
for Submitting the 
PPSR-IC to Treasury</t>
  </si>
  <si>
    <t>For Informational Purposes and the Michigan Department of Treasury's Use.</t>
  </si>
  <si>
    <t>2014 Taxable Value from
the Ad Valorem Roll for 
each municipality listed</t>
  </si>
  <si>
    <t>2014 Taxable Value from the
IFT Roll for each municipality listed</t>
  </si>
  <si>
    <t>2014 
COMMERCIAL 
PERSONAL PROPERTY 
TAXABLE VALUE</t>
  </si>
  <si>
    <t>2014 
INDUSTRIAL 
PERSONAL PROPERTY 
TAXABLE VALUE</t>
  </si>
  <si>
    <t xml:space="preserve">
2014 
IFT NEW FACILITY 
PERSONAL PROPERTY 
ON LAND THAT IS 
CLASSIFIED AS 
COMMERCIAL REAL 
1/2 TAXABLE VALUE
</t>
  </si>
  <si>
    <t xml:space="preserve">
2014 
IFT NEW FACILITY 
PERSONAL PROPERTY 
ON LAND THAT IS 
CLASSIFIED AS 
INDUSTRIAL REAL 
1/2 TAXABLE VALUE
</t>
  </si>
  <si>
    <t>2014
IFT REPLACEMENT/REHAB 
PERSONAL PROPERTY 
TAXABLE VALUE</t>
  </si>
  <si>
    <t>2015 Taxable Value from
the Ad Valorem Roll for 
each municipality listed</t>
  </si>
  <si>
    <t>2015 Taxable Value from the
IFT Roll for each municipality listed</t>
  </si>
  <si>
    <t>2015 
COMMERCIAL 
PERSONAL PROPERTY 
TAXABLE VALUE</t>
  </si>
  <si>
    <t>2015 
INDUSTRIAL 
PERSONAL PROPERTY 
TAXABLE VALUE</t>
  </si>
  <si>
    <t xml:space="preserve">
2015 
IFT NEW FACILITY 
PERSONAL PROPERTY 
ON LAND THAT IS 
CLASSIFIED AS 
COMMERCIAL REAL 
1/2 TAXABLE VALUE
</t>
  </si>
  <si>
    <t xml:space="preserve">
2015 
IFT NEW FACILITY 
PERSONAL PROPERTY 
ON LAND THAT IS 
CLASSIFIED AS 
INDUSTRIAL REAL 
1/2 TAXABLE VALUE
</t>
  </si>
  <si>
    <t>2015
IFT REPLACEMENT/REHAB 
PERSONAL PROPERTY 
TAXABLE VALUE</t>
  </si>
  <si>
    <r>
      <t xml:space="preserve">
2014
PERSONAL PROPERTY
BOUNDARY CHANGE 
</t>
    </r>
    <r>
      <rPr>
        <i/>
        <u/>
        <sz val="11"/>
        <color theme="1"/>
        <rFont val="Calibri"/>
        <family val="2"/>
        <scheme val="minor"/>
      </rPr>
      <t>Click for Help</t>
    </r>
  </si>
  <si>
    <r>
      <t xml:space="preserve">
2014 
PERSONAL PROPERTY 
RECLASSIFICATION  
</t>
    </r>
    <r>
      <rPr>
        <i/>
        <u/>
        <sz val="11"/>
        <color theme="1"/>
        <rFont val="Calibri"/>
        <family val="2"/>
        <scheme val="minor"/>
      </rPr>
      <t>Click for Help</t>
    </r>
  </si>
  <si>
    <t>Taxing Unit 
Code</t>
  </si>
  <si>
    <t>Taxing Unit Name</t>
  </si>
  <si>
    <t>LOCAL SCHOOL DISTRICTS</t>
  </si>
  <si>
    <t>Taxing Unit 
Type</t>
  </si>
  <si>
    <t>2013
TOTAL
TAXABLE VALUE</t>
  </si>
  <si>
    <t>2014 
TOTAL 
TAXABLE VALUE</t>
  </si>
  <si>
    <r>
      <t xml:space="preserve">2014 
PERSONAL PROPERTY 
RECLASSIFICATION  
</t>
    </r>
    <r>
      <rPr>
        <i/>
        <u/>
        <sz val="11"/>
        <color theme="1"/>
        <rFont val="Calibri"/>
        <family val="2"/>
        <scheme val="minor"/>
      </rPr>
      <t>Click for Help</t>
    </r>
  </si>
  <si>
    <r>
      <rPr>
        <b/>
        <sz val="11"/>
        <color theme="1"/>
        <rFont val="Calibri"/>
        <family val="2"/>
        <scheme val="minor"/>
      </rPr>
      <t xml:space="preserve">2013 
PERSONAL PROPERTY 
RECLASSIFICATION  
</t>
    </r>
    <r>
      <rPr>
        <i/>
        <sz val="11"/>
        <color theme="1"/>
        <rFont val="Calibri"/>
        <family val="2"/>
        <scheme val="minor"/>
      </rPr>
      <t xml:space="preserve">
</t>
    </r>
    <r>
      <rPr>
        <i/>
        <u/>
        <sz val="11"/>
        <color theme="1"/>
        <rFont val="Calibri"/>
        <family val="2"/>
        <scheme val="minor"/>
      </rPr>
      <t>Click for Help</t>
    </r>
  </si>
  <si>
    <t>2015 
TOTAL 
TAXABLE VALUE</t>
  </si>
  <si>
    <r>
      <t xml:space="preserve">2015 
PERSONAL PROPERTY 
RECLASSIFICATION  
</t>
    </r>
    <r>
      <rPr>
        <i/>
        <u/>
        <sz val="11"/>
        <color theme="1"/>
        <rFont val="Calibri"/>
        <family val="2"/>
        <scheme val="minor"/>
      </rPr>
      <t>Click for Help</t>
    </r>
  </si>
  <si>
    <r>
      <rPr>
        <b/>
        <sz val="11"/>
        <color theme="1"/>
        <rFont val="Calibri"/>
        <family val="2"/>
        <scheme val="minor"/>
      </rPr>
      <t xml:space="preserve">[current_year] 
PERSONAL PROPERTY 
RECLASSIFICATION  
</t>
    </r>
    <r>
      <rPr>
        <i/>
        <sz val="11"/>
        <color theme="1"/>
        <rFont val="Calibri"/>
        <family val="2"/>
        <scheme val="minor"/>
      </rPr>
      <t xml:space="preserve">
</t>
    </r>
    <r>
      <rPr>
        <i/>
        <u/>
        <sz val="11"/>
        <color theme="1"/>
        <rFont val="Calibri"/>
        <family val="2"/>
        <scheme val="minor"/>
      </rPr>
      <t>Click for Help</t>
    </r>
  </si>
  <si>
    <t>TOWNSHIPS AND CITIES</t>
  </si>
  <si>
    <t>County
Code</t>
  </si>
  <si>
    <t>SCHOOL DISTRICTS</t>
  </si>
  <si>
    <t>2013 TAXABLE VALUES AS REPORTED ON 2015 PPSR AND
MODIFIED FOR MUNICIPALITY BOUNDARY CHANGES AND PROPERTY RECLASSIFICATIONS</t>
  </si>
  <si>
    <t>2014 TAXABLE VALUES AS REPORTED ON 2015 PPSR AND
MODIFIED FOR MUNICIPALITY BOUNDARY CHANGES AND PROPERTY RECLASSIFICATIONS</t>
  </si>
  <si>
    <t>2015 TAXABLE VALUES AS REPORTED ON 2015 PPSR AND
MODIFIED FOR MUNICIPALITY BOUNDARY CHANGES AND PROPERTY RECLASSIFICATIONS</t>
  </si>
  <si>
    <r>
      <rPr>
        <b/>
        <sz val="11"/>
        <color theme="1"/>
        <rFont val="Calibri"/>
        <family val="2"/>
        <scheme val="minor"/>
      </rPr>
      <t xml:space="preserve">2013
PERSONAL PROPERTY
MUNICIPALITY BOUNDARY CHANGE 
</t>
    </r>
    <r>
      <rPr>
        <i/>
        <sz val="11"/>
        <color theme="1"/>
        <rFont val="Calibri"/>
        <family val="2"/>
        <scheme val="minor"/>
      </rPr>
      <t xml:space="preserve">
</t>
    </r>
    <r>
      <rPr>
        <i/>
        <u/>
        <sz val="11"/>
        <color theme="1"/>
        <rFont val="Calibri"/>
        <family val="2"/>
        <scheme val="minor"/>
      </rPr>
      <t>Click for Help</t>
    </r>
  </si>
  <si>
    <r>
      <t xml:space="preserve">2014
PERSONAL PROPERTY
MUNICIPALITY BOUNDARY CHANGE 
</t>
    </r>
    <r>
      <rPr>
        <i/>
        <u/>
        <sz val="11"/>
        <color theme="1"/>
        <rFont val="Calibri"/>
        <family val="2"/>
        <scheme val="minor"/>
      </rPr>
      <t>Click for Help</t>
    </r>
  </si>
  <si>
    <r>
      <t xml:space="preserve">2015
PERSONAL PROPERTY
MUNICIPALITY BOUNDARY CHANGE 
</t>
    </r>
    <r>
      <rPr>
        <i/>
        <u/>
        <sz val="11"/>
        <color theme="1"/>
        <rFont val="Calibri"/>
        <family val="2"/>
        <scheme val="minor"/>
      </rPr>
      <t>Click for Help</t>
    </r>
  </si>
  <si>
    <t>Name of Local Authority</t>
  </si>
  <si>
    <t>Name of School District, Intermediate School District (ISD), 
or Community College</t>
  </si>
  <si>
    <t>2013 TAXABLE VALUES</t>
  </si>
  <si>
    <t>2014 TAXABLE VALUES</t>
  </si>
  <si>
    <t>2015 TAXABLE VALUES</t>
  </si>
  <si>
    <t>TAXING UNIT TYPES</t>
  </si>
  <si>
    <r>
      <t xml:space="preserve">If a </t>
    </r>
    <r>
      <rPr>
        <b/>
        <sz val="11"/>
        <color theme="1"/>
        <rFont val="Calibri"/>
        <family val="2"/>
        <scheme val="minor"/>
      </rPr>
      <t xml:space="preserve">2026 </t>
    </r>
    <r>
      <rPr>
        <sz val="11"/>
        <color theme="1"/>
        <rFont val="Calibri"/>
        <family val="2"/>
        <scheme val="minor"/>
      </rPr>
      <t xml:space="preserve">subtotal does not balance with the county total, correct the error in the appropriate worksheet. </t>
    </r>
  </si>
  <si>
    <t>The boxes below will show whether each subtotal balances with the county total.</t>
  </si>
  <si>
    <t>Below is a summary of the taxable values entered on the following worksheets. County totals must match the subtotals for: townships and cities, school districts, and intermediate school districts.</t>
  </si>
  <si>
    <r>
      <t xml:space="preserve">If a </t>
    </r>
    <r>
      <rPr>
        <b/>
        <sz val="11"/>
        <color theme="1"/>
        <rFont val="Calibri"/>
        <family val="2"/>
        <scheme val="minor"/>
      </rPr>
      <t xml:space="preserve">2013, 2014, or 2015  </t>
    </r>
    <r>
      <rPr>
        <sz val="11"/>
        <color theme="1"/>
        <rFont val="Calibri"/>
        <family val="2"/>
        <scheme val="minor"/>
      </rPr>
      <t xml:space="preserve">subtotal does not balance with the county total, do not make any changes unless the difference is due to a municipality boundary change or a property reclassification. </t>
    </r>
  </si>
  <si>
    <t>The LCSA Act does not permit corrections to 2013, 2014, or 2015 taxable values.</t>
  </si>
  <si>
    <t>73</t>
  </si>
  <si>
    <t>0000</t>
  </si>
  <si>
    <t>SAGINAW</t>
  </si>
  <si>
    <t>COUNTY</t>
  </si>
  <si>
    <t>73-0000</t>
  </si>
  <si>
    <t>SAGINAW COUNTY</t>
  </si>
  <si>
    <t/>
  </si>
  <si>
    <t>WORKSHEET 1</t>
  </si>
  <si>
    <t>1010</t>
  </si>
  <si>
    <t>ALBEE</t>
  </si>
  <si>
    <t>TOWNSHIP</t>
  </si>
  <si>
    <t>73-1010</t>
  </si>
  <si>
    <t>ALBEE TOWNSHIP</t>
  </si>
  <si>
    <t>1020</t>
  </si>
  <si>
    <t>BIRCH RUN</t>
  </si>
  <si>
    <t>73-1020</t>
  </si>
  <si>
    <t>BIRCH RUN TOWNSHIP</t>
  </si>
  <si>
    <t>1030</t>
  </si>
  <si>
    <t>BLUMFIELD</t>
  </si>
  <si>
    <t>73-1030</t>
  </si>
  <si>
    <t>BLUMFIELD TOWNSHIP</t>
  </si>
  <si>
    <t>1040</t>
  </si>
  <si>
    <t>BRADY</t>
  </si>
  <si>
    <t>73-1040</t>
  </si>
  <si>
    <t>BRADY TOWNSHIP</t>
  </si>
  <si>
    <t>1050</t>
  </si>
  <si>
    <t>BRANT</t>
  </si>
  <si>
    <t>73-1050</t>
  </si>
  <si>
    <t>BRANT TOWNSHIP</t>
  </si>
  <si>
    <t>1060</t>
  </si>
  <si>
    <t>BRIDGEPORT</t>
  </si>
  <si>
    <t>73-1060</t>
  </si>
  <si>
    <t>BRIDGEPORT TOWNSHIP</t>
  </si>
  <si>
    <t>1070</t>
  </si>
  <si>
    <t>BUENA VISTA</t>
  </si>
  <si>
    <t>73-1070</t>
  </si>
  <si>
    <t>BUENA VISTA TOWNSHIP</t>
  </si>
  <si>
    <t>1080</t>
  </si>
  <si>
    <t>CARROLLTON</t>
  </si>
  <si>
    <t>73-1080</t>
  </si>
  <si>
    <t>CARROLLTON TOWNSHIP</t>
  </si>
  <si>
    <t>1090</t>
  </si>
  <si>
    <t>CHAPIN</t>
  </si>
  <si>
    <t>73-1090</t>
  </si>
  <si>
    <t>CHAPIN TOWNSHIP</t>
  </si>
  <si>
    <t>1100</t>
  </si>
  <si>
    <t>CHESANING</t>
  </si>
  <si>
    <t>73-1100</t>
  </si>
  <si>
    <t>CHESANING TOWNSHIP</t>
  </si>
  <si>
    <t>1110</t>
  </si>
  <si>
    <t>FRANKENMUTH</t>
  </si>
  <si>
    <t>73-1110</t>
  </si>
  <si>
    <t>FRANKENMUTH TOWNSHIP</t>
  </si>
  <si>
    <t>1120</t>
  </si>
  <si>
    <t>FREMONT</t>
  </si>
  <si>
    <t>73-1120</t>
  </si>
  <si>
    <t>FREMONT TOWNSHIP</t>
  </si>
  <si>
    <t>1130</t>
  </si>
  <si>
    <t>JAMES</t>
  </si>
  <si>
    <t>73-1130</t>
  </si>
  <si>
    <t>JAMES TOWNSHIP</t>
  </si>
  <si>
    <t>1140</t>
  </si>
  <si>
    <t>JONESFIELD</t>
  </si>
  <si>
    <t>73-1140</t>
  </si>
  <si>
    <t>JONESFIELD TOWNSHIP</t>
  </si>
  <si>
    <t>1150</t>
  </si>
  <si>
    <t>KOCHVILLE</t>
  </si>
  <si>
    <t>73-1150</t>
  </si>
  <si>
    <t>KOCHVILLE TOWNSHIP</t>
  </si>
  <si>
    <t>1160</t>
  </si>
  <si>
    <t>LAKEFIELD</t>
  </si>
  <si>
    <t>73-1160</t>
  </si>
  <si>
    <t>LAKEFIELD TOWNSHIP</t>
  </si>
  <si>
    <t>1170</t>
  </si>
  <si>
    <t>MAPLE GROVE</t>
  </si>
  <si>
    <t>73-1170</t>
  </si>
  <si>
    <t>MAPLE GROVE TOWNSHIP</t>
  </si>
  <si>
    <t>1180</t>
  </si>
  <si>
    <t>MARION</t>
  </si>
  <si>
    <t>73-1180</t>
  </si>
  <si>
    <t>MARION TOWNSHIP</t>
  </si>
  <si>
    <t>1190</t>
  </si>
  <si>
    <t>RICHLAND</t>
  </si>
  <si>
    <t>73-1190</t>
  </si>
  <si>
    <t>RICHLAND TOWNSHIP</t>
  </si>
  <si>
    <t>1200</t>
  </si>
  <si>
    <t>73-1200</t>
  </si>
  <si>
    <t>SAGINAW TOWNSHIP</t>
  </si>
  <si>
    <t>1210</t>
  </si>
  <si>
    <t>ST CHARLES</t>
  </si>
  <si>
    <t>73-1210</t>
  </si>
  <si>
    <t>ST CHARLES TOWNSHIP</t>
  </si>
  <si>
    <t>1220</t>
  </si>
  <si>
    <t>SPAULDING</t>
  </si>
  <si>
    <t>73-1220</t>
  </si>
  <si>
    <t>SPAULDING TOWNSHIP</t>
  </si>
  <si>
    <t>1230</t>
  </si>
  <si>
    <t>SWAN CREEK</t>
  </si>
  <si>
    <t>73-1230</t>
  </si>
  <si>
    <t>SWAN CREEK TOWNSHIP</t>
  </si>
  <si>
    <t>1240</t>
  </si>
  <si>
    <t>TAYMOUTH</t>
  </si>
  <si>
    <t>73-1240</t>
  </si>
  <si>
    <t>TAYMOUTH TOWNSHIP</t>
  </si>
  <si>
    <t>1250</t>
  </si>
  <si>
    <t>THOMAS</t>
  </si>
  <si>
    <t>73-1250</t>
  </si>
  <si>
    <t>THOMAS TOWNSHIP</t>
  </si>
  <si>
    <t>1260</t>
  </si>
  <si>
    <t>TITTABAWASSEE</t>
  </si>
  <si>
    <t>73-1260</t>
  </si>
  <si>
    <t>TITTABAWASSEE TOWNSHIP</t>
  </si>
  <si>
    <t>1270</t>
  </si>
  <si>
    <t>ZILWAUKEE</t>
  </si>
  <si>
    <t>73-1270</t>
  </si>
  <si>
    <t>ZILWAUKEE TOWNSHIP</t>
  </si>
  <si>
    <t>2010</t>
  </si>
  <si>
    <t>CITY</t>
  </si>
  <si>
    <t>73-2010</t>
  </si>
  <si>
    <t>FRANKENMUTH CITY</t>
  </si>
  <si>
    <t>2020</t>
  </si>
  <si>
    <t>73-2020</t>
  </si>
  <si>
    <t>SAGINAW CITY</t>
  </si>
  <si>
    <t>2030</t>
  </si>
  <si>
    <t>73-2030</t>
  </si>
  <si>
    <t>ZILWAUKEE CITY</t>
  </si>
  <si>
    <t>3010</t>
  </si>
  <si>
    <t>VILLAGE</t>
  </si>
  <si>
    <t>73-3010</t>
  </si>
  <si>
    <t>BIRCH RUN VILLAGE</t>
  </si>
  <si>
    <t>3020</t>
  </si>
  <si>
    <t>73-3020</t>
  </si>
  <si>
    <t>CHESANING VILLAGE</t>
  </si>
  <si>
    <t>3030</t>
  </si>
  <si>
    <t>MERRILL</t>
  </si>
  <si>
    <t>73-3030</t>
  </si>
  <si>
    <t>MERRILL VILLAGE</t>
  </si>
  <si>
    <t>3040</t>
  </si>
  <si>
    <t>OAKLEY</t>
  </si>
  <si>
    <t>73-3040</t>
  </si>
  <si>
    <t>OAKLEY VILLAGE</t>
  </si>
  <si>
    <t>3045</t>
  </si>
  <si>
    <t>REESE</t>
  </si>
  <si>
    <t>TUSCOLA</t>
  </si>
  <si>
    <t>73-3045</t>
  </si>
  <si>
    <t>REESE VILLAGE</t>
  </si>
  <si>
    <t>79</t>
  </si>
  <si>
    <t>3090</t>
  </si>
  <si>
    <t>3050</t>
  </si>
  <si>
    <t>73-3050</t>
  </si>
  <si>
    <t>ST CHARLES VILLAGE</t>
  </si>
  <si>
    <t>09010</t>
  </si>
  <si>
    <t>BAY CITY SCHOOL DISTRICT</t>
  </si>
  <si>
    <t>SD</t>
  </si>
  <si>
    <t>09000</t>
  </si>
  <si>
    <t>BAY</t>
  </si>
  <si>
    <t>09</t>
  </si>
  <si>
    <t>SCHOOL DISTRICT</t>
  </si>
  <si>
    <t>WORKSHEET 2</t>
  </si>
  <si>
    <t>19120</t>
  </si>
  <si>
    <t>OVID-ELSIE AREA SCHOOLS</t>
  </si>
  <si>
    <t>19000</t>
  </si>
  <si>
    <t>CLINTON</t>
  </si>
  <si>
    <t>19</t>
  </si>
  <si>
    <t>25150</t>
  </si>
  <si>
    <t>CLIO AREA SCHOOL DISTRICT</t>
  </si>
  <si>
    <t>25000</t>
  </si>
  <si>
    <t>GENESEE</t>
  </si>
  <si>
    <t>25</t>
  </si>
  <si>
    <t>25260</t>
  </si>
  <si>
    <t>MONTROSE COMMUNITY SCHOOLS</t>
  </si>
  <si>
    <t>29020</t>
  </si>
  <si>
    <t>ASHLEY COMMUNITY SCHOOLS</t>
  </si>
  <si>
    <t>29000</t>
  </si>
  <si>
    <t>GRATIOT</t>
  </si>
  <si>
    <t>29</t>
  </si>
  <si>
    <t>29040</t>
  </si>
  <si>
    <t>BRECKENRIDGE COMMUNITY SCHOOLS</t>
  </si>
  <si>
    <t>73010</t>
  </si>
  <si>
    <t>SAGINAW, SCHOOL DISTRICT OF THE CITY OF</t>
  </si>
  <si>
    <t>73000</t>
  </si>
  <si>
    <t>73030</t>
  </si>
  <si>
    <t>CARROLLTON PUBLIC SCHOOLS</t>
  </si>
  <si>
    <t>73040</t>
  </si>
  <si>
    <t>SAGINAW TOWNSHIP COMMUNITY SCHOOLS</t>
  </si>
  <si>
    <t>73110</t>
  </si>
  <si>
    <t>CHESANING UNION SCHOOLS</t>
  </si>
  <si>
    <t>73170</t>
  </si>
  <si>
    <t>BIRCH RUN AREA SCHOOLS</t>
  </si>
  <si>
    <t>73180</t>
  </si>
  <si>
    <t>BRIDGEPORT-SPAULDING COMMUNITY SCHOOL DISTRICT</t>
  </si>
  <si>
    <t>73190</t>
  </si>
  <si>
    <t>FRANKENMUTH SCHOOL DISTRICT</t>
  </si>
  <si>
    <t>73200</t>
  </si>
  <si>
    <t>FREELAND COMMUNITY SCHOOL DISTRICT</t>
  </si>
  <si>
    <t>73210</t>
  </si>
  <si>
    <t>HEMLOCK PUBLIC SCHOOL DISTRICT</t>
  </si>
  <si>
    <t>73230</t>
  </si>
  <si>
    <t>MERRILL COMMUNITY SCHOOLS</t>
  </si>
  <si>
    <t>73240</t>
  </si>
  <si>
    <t>ST CHARLES COMMUNITY SCHOOLS</t>
  </si>
  <si>
    <t>73255</t>
  </si>
  <si>
    <t>SWAN VALLEY SCHOOL DISTRICT</t>
  </si>
  <si>
    <t>78070</t>
  </si>
  <si>
    <t>NEW LOTHROP AREA PUBLIC SCHOOLS</t>
  </si>
  <si>
    <t>78000</t>
  </si>
  <si>
    <t>SHIAWASSEE</t>
  </si>
  <si>
    <t>78</t>
  </si>
  <si>
    <t>79110</t>
  </si>
  <si>
    <t>REESE PUBLIC SCHOOLS</t>
  </si>
  <si>
    <t>79000</t>
  </si>
  <si>
    <t>BAY-ARENAC ISD</t>
  </si>
  <si>
    <t>ISD</t>
  </si>
  <si>
    <t>INTERMEDIATE SCHOOL DISTRICT</t>
  </si>
  <si>
    <t>CLINTON ISD</t>
  </si>
  <si>
    <t>GENESEE ISD</t>
  </si>
  <si>
    <t>GRATIOT-ISABELLA ISD</t>
  </si>
  <si>
    <t>SAGINAW ISD</t>
  </si>
  <si>
    <t>SHIAWASSEE ISD</t>
  </si>
  <si>
    <t>TUSCOLA ISD</t>
  </si>
  <si>
    <t>09600</t>
  </si>
  <si>
    <t>DELTA COMMUNITY COLLEGE</t>
  </si>
  <si>
    <t>CC</t>
  </si>
  <si>
    <t>COMMUNITY COLLEGE</t>
  </si>
  <si>
    <t>7301</t>
  </si>
  <si>
    <t>SAGINAW TRANSIT AUTHORITY REGIONAL SERVICES</t>
  </si>
  <si>
    <t>LOCAL AUTHORITY</t>
  </si>
  <si>
    <t>WORKSHEET 3</t>
  </si>
  <si>
    <t>7302</t>
  </si>
  <si>
    <t>BRIDGEPORT PUBLIC LIBRARY</t>
  </si>
  <si>
    <t>7303</t>
  </si>
  <si>
    <t>RIVER RAPIDS DISTRICT LIBRARY</t>
  </si>
  <si>
    <t>7304</t>
  </si>
  <si>
    <t>FRANKENMUTH JAMES E. WICKSON DISTRICT LIBRARY</t>
  </si>
  <si>
    <t>7305</t>
  </si>
  <si>
    <t>MERRILL DISTRICT LIBRARY</t>
  </si>
  <si>
    <t>7306</t>
  </si>
  <si>
    <t>REESE UNITY DISTRICT LIBRARY</t>
  </si>
  <si>
    <t>7907</t>
  </si>
  <si>
    <t>7307</t>
  </si>
  <si>
    <t>PUBLIC LIBRARIES OF SAGINAW</t>
  </si>
  <si>
    <t>7308</t>
  </si>
  <si>
    <t>ST CHARLES DISTRICT LIBRARY</t>
  </si>
  <si>
    <t>7309</t>
  </si>
  <si>
    <t>THOMAS TOWNSHIP LIBRARY</t>
  </si>
  <si>
    <t>LocalUnitCounty</t>
  </si>
  <si>
    <t>LocalUnitCode</t>
  </si>
  <si>
    <t>PrimaryLocalUnitCounty</t>
  </si>
  <si>
    <t>PrimaryLocalUnitCode</t>
  </si>
  <si>
    <t>LocalUnitName</t>
  </si>
  <si>
    <t>LocalUnitType</t>
  </si>
  <si>
    <t>MillageName</t>
  </si>
  <si>
    <t>PrimaryCounty</t>
  </si>
  <si>
    <t>ISDCode</t>
  </si>
  <si>
    <t>ReportWorksheet</t>
  </si>
  <si>
    <t>CPP_2013</t>
  </si>
  <si>
    <t>IPP_2013</t>
  </si>
  <si>
    <t>IFT_CPP_2013</t>
  </si>
  <si>
    <t>IFT_IPP_2013</t>
  </si>
  <si>
    <t>IFT_REP_REHAB_2013</t>
  </si>
  <si>
    <t>TOTAL_2013</t>
  </si>
  <si>
    <t>PP_BOUNDARY_2013</t>
  </si>
  <si>
    <t>PP_RECLASS_2013</t>
  </si>
  <si>
    <t>CPP_2014</t>
  </si>
  <si>
    <t>IPP_2014</t>
  </si>
  <si>
    <t>IFT_CPP_2014</t>
  </si>
  <si>
    <t>IFT_IPP_2014</t>
  </si>
  <si>
    <t>IFT_REP_REHAB_2014</t>
  </si>
  <si>
    <t>TOTAL_2014</t>
  </si>
  <si>
    <t>PP_BOUNDARY_2014</t>
  </si>
  <si>
    <t>PP_RECLASS_2014</t>
  </si>
  <si>
    <t>CPP_2015</t>
  </si>
  <si>
    <t>IPP_2015</t>
  </si>
  <si>
    <t>IFT_CPP_2015</t>
  </si>
  <si>
    <t>IFT_IPP_2015</t>
  </si>
  <si>
    <t>IFT_REP_REHAB_2015</t>
  </si>
  <si>
    <t>TOTAL_2015</t>
  </si>
  <si>
    <t>PP_BOUNDARY_2015</t>
  </si>
  <si>
    <t>PP_RECLASS_2015</t>
  </si>
  <si>
    <t>CPP_CY</t>
  </si>
  <si>
    <t>IPP_CY</t>
  </si>
  <si>
    <t>IFT_CPP_CY</t>
  </si>
  <si>
    <t>IFT_IPP_CY</t>
  </si>
  <si>
    <t>IFT_REP_REHAB_CY</t>
  </si>
  <si>
    <t>TOTAL_CY</t>
  </si>
  <si>
    <t>PP_RECLASS_CY</t>
  </si>
  <si>
    <t>PPVC_CY</t>
  </si>
  <si>
    <t>Michigan Department of Treasury</t>
  </si>
  <si>
    <t>(Rev. 03/26)</t>
  </si>
  <si>
    <t>Due Date: May 31, 2026</t>
  </si>
  <si>
    <t>2026 Personal Property Summary Report (PPSR)</t>
  </si>
  <si>
    <t>For 2026 Millage Rate and Personal Property Tax (PPT) Reimbursement Calculations</t>
  </si>
  <si>
    <t>Issued under the authority of Public Act 86 of 2014, as amended (MCL 123.1353(3))</t>
  </si>
  <si>
    <t>All submissions must be in Excel format.</t>
  </si>
  <si>
    <t>The Local Community Stabilization Authority Act (LCSA Act), 2014 Public Act 86, as amended, requires the county equalization</t>
  </si>
  <si>
    <t>director to report the commercial personal property and industrial personal property taxable values for each municipality</t>
  </si>
  <si>
    <t>in the county. The 2026 PPSR is to be used by the county for reporting these personal property taxable values.</t>
  </si>
  <si>
    <t>Additionally, most debt millage calculations cannot be completed for the July property tax billing until the municipality is</t>
  </si>
  <si>
    <t xml:space="preserve">provided with the calculations required by this workbook. </t>
  </si>
  <si>
    <t>INSTRUCTIONS FOR PP VALUES WORKSHEET</t>
  </si>
  <si>
    <t>For each of the worksheets listed below, complete the following tasks:</t>
  </si>
  <si>
    <r>
      <rPr>
        <sz val="11"/>
        <color theme="1"/>
        <rFont val="Calibri"/>
        <family val="2"/>
        <scheme val="minor"/>
      </rPr>
      <t xml:space="preserve">Worksheet 1: </t>
    </r>
    <r>
      <rPr>
        <i/>
        <sz val="11"/>
        <color theme="1"/>
        <rFont val="Calibri"/>
        <family val="2"/>
        <scheme val="minor"/>
      </rPr>
      <t>PP Values - Co|Twp|City|Vlg</t>
    </r>
  </si>
  <si>
    <r>
      <rPr>
        <sz val="11"/>
        <color theme="1"/>
        <rFont val="Calibri"/>
        <family val="2"/>
        <scheme val="minor"/>
      </rPr>
      <t xml:space="preserve">Worksheet 2: </t>
    </r>
    <r>
      <rPr>
        <i/>
        <sz val="11"/>
        <color theme="1"/>
        <rFont val="Calibri"/>
        <family val="2"/>
        <scheme val="minor"/>
      </rPr>
      <t>PP Values - SD | ISD | CC</t>
    </r>
  </si>
  <si>
    <r>
      <rPr>
        <sz val="11"/>
        <color theme="1"/>
        <rFont val="Calibri"/>
        <family val="2"/>
        <scheme val="minor"/>
      </rPr>
      <t xml:space="preserve">Worksheet 3: </t>
    </r>
    <r>
      <rPr>
        <i/>
        <sz val="11"/>
        <color theme="1"/>
        <rFont val="Calibri"/>
        <family val="2"/>
        <scheme val="minor"/>
      </rPr>
      <t>PP Values - Local Authorities</t>
    </r>
  </si>
  <si>
    <t>1) Review Pre-Populated Municipalities</t>
  </si>
  <si>
    <t xml:space="preserve">If a municipality has been omitted from the PPSR, please contact the Michigan Department of Treasury (Treasury) </t>
  </si>
  <si>
    <t>so that a revised copy of the PPSR can be provided for completion. (See contact information at end of instructions.)</t>
  </si>
  <si>
    <t>2) Review Pre-Populated 2013, 2014, and 2015 Personal Property Taxable Values*</t>
  </si>
  <si>
    <r>
      <t xml:space="preserve">The 2013, 2014, and 2015 personal property taxable values should be the taxable values as of </t>
    </r>
    <r>
      <rPr>
        <b/>
        <sz val="11"/>
        <rFont val="Calibri"/>
        <family val="2"/>
        <scheme val="minor"/>
      </rPr>
      <t>June 20, 2015</t>
    </r>
    <r>
      <rPr>
        <sz val="11"/>
        <rFont val="Calibri"/>
        <family val="2"/>
        <scheme val="minor"/>
      </rPr>
      <t xml:space="preserve">, unless </t>
    </r>
  </si>
  <si>
    <t>the taxable values have been modified due to a municipality boundary change or a property reclassification, as</t>
  </si>
  <si>
    <t>required by the LCSA Act.</t>
  </si>
  <si>
    <t>Modification of 2013, 2014, and 2015 Personal Property Taxable Values due to a Municipality Boundary Change</t>
  </si>
  <si>
    <t xml:space="preserve">For property that was assessed in 2013, 2014, or 2015 in a municipality other than the one in which it is </t>
  </si>
  <si>
    <t xml:space="preserve">assessed in 2026, complete the following: </t>
  </si>
  <si>
    <t xml:space="preserve">     (i) modify the pre-populated 2013, 2014, and/or 2015 taxable values accordingly, and </t>
  </si>
  <si>
    <t xml:space="preserve">     (ii) record the modifications of the affected municipalities in the "PERSONAL PROPERTY MUNICIPALITY BOUNDARY </t>
  </si>
  <si>
    <t xml:space="preserve">     CHANGE" columns, and</t>
  </si>
  <si>
    <r>
      <t xml:space="preserve">     (iii) complete </t>
    </r>
    <r>
      <rPr>
        <u/>
        <sz val="11"/>
        <color rgb="FF0000FF"/>
        <rFont val="Calibri"/>
        <family val="2"/>
        <scheme val="minor"/>
      </rPr>
      <t>Form 5658</t>
    </r>
    <r>
      <rPr>
        <sz val="11"/>
        <rFont val="Calibri"/>
        <family val="2"/>
        <scheme val="minor"/>
      </rPr>
      <t xml:space="preserve"> and submit to Treasury no later than </t>
    </r>
    <r>
      <rPr>
        <b/>
        <sz val="11"/>
        <rFont val="Calibri"/>
        <family val="2"/>
        <scheme val="minor"/>
      </rPr>
      <t>March 31, 2027</t>
    </r>
    <r>
      <rPr>
        <sz val="11"/>
        <rFont val="Calibri"/>
        <family val="2"/>
        <scheme val="minor"/>
      </rPr>
      <t>. (See Form 5658 Information below.)</t>
    </r>
  </si>
  <si>
    <t>Modification of 2013, 2014, and 2015 Personal Property Taxable Values due to Reclassification</t>
  </si>
  <si>
    <t xml:space="preserve">For property that was classified in 2013, 2014, or 2015 as commercial personal or industrial personal,   </t>
  </si>
  <si>
    <t>but in 2026 is classified as real or utility personal, complete the following:</t>
  </si>
  <si>
    <t xml:space="preserve">     (i) modify the pre-populated 2013, 2014, and/or 2015 taxable values by excluding the property's 2013, 2014, </t>
  </si>
  <si>
    <t xml:space="preserve">     and/or 2015 taxable values from the totals, and </t>
  </si>
  <si>
    <t xml:space="preserve">     (ii) record the modifications of the affected municipalities in the "PERSONAL PROPERTY RECLASSIFICATION" </t>
  </si>
  <si>
    <t xml:space="preserve">     columns, and</t>
  </si>
  <si>
    <r>
      <rPr>
        <b/>
        <sz val="11"/>
        <rFont val="Calibri"/>
        <family val="2"/>
        <scheme val="minor"/>
      </rPr>
      <t>Note:</t>
    </r>
    <r>
      <rPr>
        <sz val="11"/>
        <rFont val="Calibri"/>
        <family val="2"/>
        <scheme val="minor"/>
      </rPr>
      <t xml:space="preserve"> The taxable values reported in the "PERSONAL PROPERTY MUNICIPALITY BOUNDARY CHANGE" or "PERSONAL</t>
    </r>
  </si>
  <si>
    <t xml:space="preserve">PROPERTY RECLASSIFICATION" columns should only account for year-over-year modifications. </t>
  </si>
  <si>
    <t>Form 5658 Information:</t>
  </si>
  <si>
    <t xml:space="preserve">To be included in the PPT reimbursement calculations, modifications to the 2013, 2014, and 2015 personal </t>
  </si>
  <si>
    <r>
      <t xml:space="preserve">property taxable values must be reported to Treasury on </t>
    </r>
    <r>
      <rPr>
        <u/>
        <sz val="11"/>
        <color rgb="FF0000FF"/>
        <rFont val="Calibri"/>
        <family val="2"/>
        <scheme val="minor"/>
      </rPr>
      <t>Form 5658</t>
    </r>
    <r>
      <rPr>
        <sz val="11"/>
        <color theme="1"/>
        <rFont val="Calibri"/>
        <family val="2"/>
        <scheme val="minor"/>
      </rPr>
      <t xml:space="preserve"> - </t>
    </r>
    <r>
      <rPr>
        <i/>
        <sz val="11"/>
        <color theme="1"/>
        <rFont val="Calibri"/>
        <family val="2"/>
        <scheme val="minor"/>
      </rPr>
      <t xml:space="preserve">Modification of the 2013, 2014, and 2015 </t>
    </r>
  </si>
  <si>
    <t>Personal Property Taxable Values Used for the 2026 Personal Property Tax Reimbursement Calculations</t>
  </si>
  <si>
    <r>
      <t xml:space="preserve">no later than </t>
    </r>
    <r>
      <rPr>
        <b/>
        <sz val="11"/>
        <color theme="1"/>
        <rFont val="Calibri"/>
        <family val="2"/>
        <scheme val="minor"/>
      </rPr>
      <t>March 31, 2027</t>
    </r>
    <r>
      <rPr>
        <sz val="11"/>
        <color theme="1"/>
        <rFont val="Calibri"/>
        <family val="2"/>
        <scheme val="minor"/>
      </rPr>
      <t xml:space="preserve">. </t>
    </r>
  </si>
  <si>
    <t>To guarantee inclusion of the taxable value modifications in the calculation of the PPT reimbursements to be</t>
  </si>
  <si>
    <r>
      <t xml:space="preserve">distributed in October 2026 and February 2027, Treasury must receive Form 5658 by </t>
    </r>
    <r>
      <rPr>
        <b/>
        <sz val="11"/>
        <color theme="1"/>
        <rFont val="Calibri"/>
        <family val="2"/>
        <scheme val="minor"/>
      </rPr>
      <t>June 7, 2026</t>
    </r>
    <r>
      <rPr>
        <sz val="11"/>
        <color theme="1"/>
        <rFont val="Calibri"/>
        <family val="2"/>
        <scheme val="minor"/>
      </rPr>
      <t>.</t>
    </r>
  </si>
  <si>
    <t xml:space="preserve">If Treasury receives Form 5658 between June 7, 2026, and March 31, 2027, and the taxable value modifications </t>
  </si>
  <si>
    <t xml:space="preserve">are not included in the calculation of the PPT reimbursements distributed in October 2026 and February 2027, </t>
  </si>
  <si>
    <t>then they will be included in the calculation of the PPT reimbursements distributed in May 2027.</t>
  </si>
  <si>
    <t>3) Report 2026 Personal Property Taxable Values*</t>
  </si>
  <si>
    <r>
      <t xml:space="preserve">The 2026 personal property taxable values should be the taxable values </t>
    </r>
    <r>
      <rPr>
        <b/>
        <sz val="11"/>
        <rFont val="Calibri"/>
        <family val="2"/>
        <scheme val="minor"/>
      </rPr>
      <t>as of May 10, 2026</t>
    </r>
    <r>
      <rPr>
        <sz val="11"/>
        <rFont val="Calibri"/>
        <family val="2"/>
        <scheme val="minor"/>
      </rPr>
      <t xml:space="preserve">, unless the taxable </t>
    </r>
  </si>
  <si>
    <t>values have been modified due to a property reclassification, as required by the LCSA Act.</t>
  </si>
  <si>
    <r>
      <rPr>
        <b/>
        <sz val="11"/>
        <rFont val="Calibri"/>
        <family val="2"/>
        <scheme val="minor"/>
      </rPr>
      <t>Note:</t>
    </r>
    <r>
      <rPr>
        <sz val="11"/>
        <rFont val="Calibri"/>
        <family val="2"/>
        <scheme val="minor"/>
      </rPr>
      <t xml:space="preserve"> The county's 2026 taxable values are calculated automatically by summing the 2026 taxable values reported </t>
    </r>
  </si>
  <si>
    <t xml:space="preserve">for the townships and cities. And each ISD's 2026 taxable values are calculated automatically by summing the 2026 </t>
  </si>
  <si>
    <t>taxable values reported for each member school district.  If the calculated 2026 taxable values appear to be incorrect,</t>
  </si>
  <si>
    <t>please contact Treasury for assistance.</t>
  </si>
  <si>
    <t>Modification of 2026 Personal Property Taxable Value due to Reclassification</t>
  </si>
  <si>
    <t xml:space="preserve">For property that was classified in 2013, 2014, or 2015 as real or utility personal, but in 2026 is classified as </t>
  </si>
  <si>
    <t xml:space="preserve">commercial personal or industrial personal, complete the following: </t>
  </si>
  <si>
    <t xml:space="preserve">     (i) modify the 2026 taxable values by excluding the property's 2026 taxable values from the totals, and </t>
  </si>
  <si>
    <t xml:space="preserve">     (ii) record the modifications of the affected municipalities in the "2026 PERSONAL PROPERTY </t>
  </si>
  <si>
    <t xml:space="preserve">    RECLASSIFICATION" column.</t>
  </si>
  <si>
    <r>
      <rPr>
        <b/>
        <sz val="11"/>
        <rFont val="Calibri"/>
        <family val="2"/>
        <scheme val="minor"/>
      </rPr>
      <t>*For inter-county municipalities</t>
    </r>
    <r>
      <rPr>
        <sz val="11"/>
        <rFont val="Calibri"/>
        <family val="2"/>
        <scheme val="minor"/>
      </rPr>
      <t xml:space="preserve"> (municipalities that exist in multiple counties), only report the municipalities' taxable </t>
    </r>
  </si>
  <si>
    <t xml:space="preserve">values within the county. The county responsible for calculating the millage reduction fraction (MRF) is also responsible </t>
  </si>
  <si>
    <r>
      <t>for compiling and reporting the total taxable values of the inter-county municipalities to Treasury on the</t>
    </r>
    <r>
      <rPr>
        <i/>
        <sz val="11"/>
        <rFont val="Calibri"/>
        <family val="2"/>
        <scheme val="minor"/>
      </rPr>
      <t xml:space="preserve"> 2026 Personal</t>
    </r>
  </si>
  <si>
    <r>
      <rPr>
        <i/>
        <sz val="11"/>
        <rFont val="Calibri"/>
        <family val="2"/>
        <scheme val="minor"/>
      </rPr>
      <t>Property Inter-County Summary Report</t>
    </r>
    <r>
      <rPr>
        <sz val="11"/>
        <rFont val="Calibri"/>
        <family val="2"/>
        <scheme val="minor"/>
      </rPr>
      <t xml:space="preserve"> (PPSR-IC).</t>
    </r>
  </si>
  <si>
    <r>
      <rPr>
        <b/>
        <sz val="11"/>
        <color theme="1"/>
        <rFont val="Calibri"/>
        <family val="2"/>
        <scheme val="minor"/>
      </rPr>
      <t>*</t>
    </r>
    <r>
      <rPr>
        <sz val="11"/>
        <color theme="1"/>
        <rFont val="Calibri"/>
        <family val="2"/>
        <scheme val="minor"/>
      </rPr>
      <t xml:space="preserve">All reported taxable values must include any Renaissance Zone or MCL 211.7d (i.e. housing for elderly or disabled </t>
    </r>
  </si>
  <si>
    <t xml:space="preserve">families) personal property taxable values for the requested classifications. </t>
  </si>
  <si>
    <r>
      <rPr>
        <b/>
        <sz val="11"/>
        <color theme="1"/>
        <rFont val="Calibri"/>
        <family val="2"/>
        <scheme val="minor"/>
      </rPr>
      <t>*</t>
    </r>
    <r>
      <rPr>
        <sz val="11"/>
        <color theme="1"/>
        <rFont val="Calibri"/>
        <family val="2"/>
        <scheme val="minor"/>
      </rPr>
      <t>Township taxable values must include the taxable values of all villages within the township.</t>
    </r>
  </si>
  <si>
    <t>INSTRUCTIONS FOR BALANCE SUMMARY WORKSHEET</t>
  </si>
  <si>
    <t>The county totals should equal the subtotals for: townships and cities, school districts, and ISDs.</t>
  </si>
  <si>
    <t>1) Review the 2026 Personal Property Taxable Values</t>
  </si>
  <si>
    <t xml:space="preserve">If the 2026 county totals are in balance and equal each 2026 subtotal, then a text box in the top left-hand corner will read, </t>
  </si>
  <si>
    <r>
      <rPr>
        <b/>
        <sz val="11"/>
        <color rgb="FF00B050"/>
        <rFont val="Calibri"/>
        <family val="2"/>
        <scheme val="minor"/>
      </rPr>
      <t>2026 IS IN BALANCE</t>
    </r>
    <r>
      <rPr>
        <sz val="11"/>
        <rFont val="Calibri"/>
        <family val="2"/>
        <scheme val="minor"/>
      </rPr>
      <t>. Once the PPSR is in balance it may be certified and submitted.</t>
    </r>
  </si>
  <si>
    <t xml:space="preserve">If the 2026 county totals do not equal each 2026 subtotal, then a text box in the top left-hand corner will read, </t>
  </si>
  <si>
    <r>
      <rPr>
        <b/>
        <sz val="11"/>
        <color rgb="FFC00000"/>
        <rFont val="Calibri"/>
        <family val="2"/>
        <scheme val="minor"/>
      </rPr>
      <t>2026 IS NOT IN BALANCE</t>
    </r>
    <r>
      <rPr>
        <b/>
        <sz val="11"/>
        <rFont val="Calibri"/>
        <family val="2"/>
        <scheme val="minor"/>
      </rPr>
      <t xml:space="preserve">. Do not certify or submit the PPSR </t>
    </r>
    <r>
      <rPr>
        <sz val="11"/>
        <rFont val="Calibri"/>
        <family val="2"/>
        <scheme val="minor"/>
      </rPr>
      <t>until each error is corrected in the relevant worksheet(s)</t>
    </r>
  </si>
  <si>
    <t>and the PPSR is in balance.</t>
  </si>
  <si>
    <t>2) Review the 2013, 2014, and 2015 Personal Property Taxable Values</t>
  </si>
  <si>
    <t xml:space="preserve">If the 2013, 2014, or 2015 county totals do not equal each 2013, 2014, or 2015 subtotal, then a text box in the top </t>
  </si>
  <si>
    <t>left-hand corner will read, 2013 IS NOT IN BALANCE, 2014 IS NOT IN BALANCE, and/or 2015 IS NOT IN BALANCE.</t>
  </si>
  <si>
    <r>
      <rPr>
        <b/>
        <sz val="11"/>
        <color theme="1"/>
        <rFont val="Calibri"/>
        <family val="2"/>
        <scheme val="minor"/>
      </rPr>
      <t>Make no changes</t>
    </r>
    <r>
      <rPr>
        <sz val="11"/>
        <color theme="1"/>
        <rFont val="Calibri"/>
        <family val="2"/>
        <scheme val="minor"/>
      </rPr>
      <t xml:space="preserve"> unless the imbalance has been caused by a modification of taxable values due to a municipality </t>
    </r>
  </si>
  <si>
    <t xml:space="preserve">boundary change or a property reclassification. The LCSA Act, as amended, does not allow for corrections of the </t>
  </si>
  <si>
    <t>2013, 2014, and/or 2015 personal property taxable values.</t>
  </si>
  <si>
    <t>INSTRUCTIONS FOR PP VALUE CHANGE SUMMARY WORKSHEET</t>
  </si>
  <si>
    <r>
      <rPr>
        <b/>
        <sz val="11"/>
        <rFont val="Calibri"/>
        <family val="2"/>
        <scheme val="minor"/>
      </rPr>
      <t xml:space="preserve">1) </t>
    </r>
    <r>
      <rPr>
        <sz val="11"/>
        <rFont val="Calibri"/>
        <family val="2"/>
        <scheme val="minor"/>
      </rPr>
      <t xml:space="preserve">After the county equalization director has certified the 2026 PPSR in the section below, the </t>
    </r>
    <r>
      <rPr>
        <i/>
        <sz val="11"/>
        <rFont val="Calibri"/>
        <family val="2"/>
        <scheme val="minor"/>
      </rPr>
      <t>PP Value Change Summary</t>
    </r>
  </si>
  <si>
    <t>worksheet will be populated with the 2026 personal property value change for each municipality in the county.</t>
  </si>
  <si>
    <r>
      <rPr>
        <b/>
        <sz val="11"/>
        <rFont val="Calibri"/>
        <family val="2"/>
        <scheme val="minor"/>
      </rPr>
      <t>2)</t>
    </r>
    <r>
      <rPr>
        <sz val="11"/>
        <rFont val="Calibri"/>
        <family val="2"/>
        <scheme val="minor"/>
      </rPr>
      <t xml:space="preserve"> The county equalization director should provide a copy of the </t>
    </r>
    <r>
      <rPr>
        <i/>
        <sz val="11"/>
        <rFont val="Calibri"/>
        <family val="2"/>
        <scheme val="minor"/>
      </rPr>
      <t>PP Value Change Summary</t>
    </r>
    <r>
      <rPr>
        <sz val="11"/>
        <rFont val="Calibri"/>
        <family val="2"/>
        <scheme val="minor"/>
      </rPr>
      <t xml:space="preserve"> worksheet to each</t>
    </r>
  </si>
  <si>
    <t>municipality in the county to assist them in calculating debt millages and budgeting for the 2026 PPT reimbursements.</t>
  </si>
  <si>
    <t>CERTIFICATION</t>
  </si>
  <si>
    <r>
      <t xml:space="preserve">In accordance with 2014 Public Act 86, the </t>
    </r>
    <r>
      <rPr>
        <b/>
        <i/>
        <sz val="11"/>
        <color theme="1"/>
        <rFont val="Calibri"/>
        <family val="2"/>
        <scheme val="minor"/>
      </rPr>
      <t>County Equalization Director</t>
    </r>
    <r>
      <rPr>
        <i/>
        <sz val="11"/>
        <color theme="1"/>
        <rFont val="Calibri"/>
        <family val="2"/>
        <scheme val="minor"/>
      </rPr>
      <t xml:space="preserve"> hereby certifies to Treasury that the</t>
    </r>
  </si>
  <si>
    <t>reported taxable values are the taxable values as reported by assessors to equalization.</t>
  </si>
  <si>
    <t>County Equalization Director's Name</t>
  </si>
  <si>
    <r>
      <t xml:space="preserve">Phone Number </t>
    </r>
    <r>
      <rPr>
        <b/>
        <sz val="9"/>
        <color theme="1"/>
        <rFont val="Calibri"/>
        <family val="2"/>
        <scheme val="minor"/>
      </rPr>
      <t>(digits only)</t>
    </r>
  </si>
  <si>
    <t>Note: Treasury will not accept an uncertified Personal Property Summary Report.</t>
  </si>
  <si>
    <t>SUBMISSIONS</t>
  </si>
  <si>
    <r>
      <t xml:space="preserve">Please submit this Excel file by </t>
    </r>
    <r>
      <rPr>
        <b/>
        <sz val="11"/>
        <color theme="1"/>
        <rFont val="Calibri"/>
        <family val="2"/>
        <scheme val="minor"/>
      </rPr>
      <t>May 31, 2026</t>
    </r>
    <r>
      <rPr>
        <sz val="11"/>
        <color theme="1"/>
        <rFont val="Calibri"/>
        <family val="2"/>
        <scheme val="minor"/>
      </rPr>
      <t xml:space="preserve"> to Treasury at: </t>
    </r>
    <r>
      <rPr>
        <u/>
        <sz val="11"/>
        <color rgb="FF0000FF"/>
        <rFont val="Calibri"/>
        <family val="2"/>
        <scheme val="minor"/>
      </rPr>
      <t>TreasORTAPPT@michigan.gov</t>
    </r>
  </si>
  <si>
    <r>
      <rPr>
        <i/>
        <sz val="11"/>
        <color theme="1"/>
        <rFont val="Calibri"/>
        <family val="2"/>
        <scheme val="minor"/>
      </rPr>
      <t>AND</t>
    </r>
    <r>
      <rPr>
        <sz val="11"/>
        <color theme="1"/>
        <rFont val="Calibri"/>
        <family val="2"/>
        <scheme val="minor"/>
      </rPr>
      <t xml:space="preserve"> to County(ies) responsible for submitting a PPSR-IC to Treasury.</t>
    </r>
  </si>
  <si>
    <t>Thank you in advance for your assistance.</t>
  </si>
  <si>
    <t>QUESTIONS</t>
  </si>
  <si>
    <t xml:space="preserve">If you have any questions about this workbook, contact Treasury's Revenue Sharing and Grants Division at: </t>
  </si>
  <si>
    <r>
      <t xml:space="preserve">517-335-7484 or </t>
    </r>
    <r>
      <rPr>
        <u/>
        <sz val="11"/>
        <color rgb="FF0000FF"/>
        <rFont val="Calibri"/>
        <family val="2"/>
        <scheme val="minor"/>
      </rPr>
      <t>TreasORTAPPT@michigan.gov</t>
    </r>
    <r>
      <rPr>
        <sz val="11"/>
        <color theme="1"/>
        <rFont val="Calibri"/>
        <family val="2"/>
        <scheme val="minor"/>
      </rPr>
      <t>.</t>
    </r>
  </si>
  <si>
    <t>Date (mm/dd/2026)</t>
  </si>
  <si>
    <t>2026 PERSONAL PROPERTY VALUE CHANGE BY MUNICIPALITY IN SAGINAW COUNTY</t>
  </si>
  <si>
    <t>Denise Joseph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</si>
</sst>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_(* \(#,##0\);_(* &quot;-&quot;??_);_(@_)"/>
    <numFmt numFmtId="165" formatCode=";;;"/>
    <numFmt numFmtId="166" formatCode=";;;@"/>
    <numFmt numFmtId="167" formatCode="_([$$-409]* #,##0_);_([$$-409]* \(#,##0\);_([$$-409]* &quot;-&quot;??_);_(@_)"/>
    <numFmt numFmtId="168" formatCode="[&lt;=9999999]###\-####;\(###\)\ ###\-####"/>
  </numFmts>
  <fonts count="37"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i/>
      <sz val="11"/>
      <color theme="1"/>
      <name val="Calibri"/>
      <family val="2"/>
      <scheme val="minor"/>
    </font>
    <font>
      <b/>
      <sz val="14"/>
      <color theme="1"/>
      <name val="Calibri"/>
      <family val="2"/>
      <scheme val="minor"/>
    </font>
    <font>
      <b/>
      <sz val="12"/>
      <color theme="1"/>
      <name val="Calibri"/>
      <family val="2"/>
      <scheme val="minor"/>
    </font>
    <font>
      <u/>
      <sz val="11"/>
      <color theme="1"/>
      <name val="Calibri"/>
      <family val="2"/>
      <scheme val="minor"/>
    </font>
    <font>
      <i/>
      <sz val="14"/>
      <color theme="1"/>
      <name val="Calibri"/>
      <family val="2"/>
      <scheme val="minor"/>
    </font>
    <font>
      <b/>
      <sz val="16"/>
      <color theme="1"/>
      <name val="Calibri"/>
      <family val="2"/>
      <scheme val="minor"/>
    </font>
    <font>
      <b/>
      <sz val="20"/>
      <color theme="1"/>
      <name val="Calibri"/>
      <family val="2"/>
      <scheme val="minor"/>
    </font>
    <font>
      <sz val="11"/>
      <name val="Calibri"/>
      <family val="2"/>
      <scheme val="minor"/>
    </font>
    <font>
      <sz val="10"/>
      <color theme="1"/>
      <name val="Calibri"/>
      <family val="2"/>
      <scheme val="minor"/>
    </font>
    <font>
      <b/>
      <sz val="18"/>
      <color theme="0"/>
      <name val="Calibri"/>
      <family val="2"/>
      <scheme val="minor"/>
    </font>
    <font>
      <b/>
      <sz val="10"/>
      <color theme="1"/>
      <name val="Calibri"/>
      <family val="2"/>
      <scheme val="minor"/>
    </font>
    <font>
      <b/>
      <u/>
      <sz val="18"/>
      <color theme="1"/>
      <name val="Calibri"/>
      <family val="2"/>
      <scheme val="minor"/>
    </font>
    <font>
      <i/>
      <u/>
      <sz val="11"/>
      <color theme="1"/>
      <name val="Calibri"/>
      <family val="2"/>
      <scheme val="minor"/>
    </font>
    <font>
      <sz val="14"/>
      <color theme="2" tint="-0.749992370372631"/>
      <name val="Calibri"/>
      <family val="2"/>
      <scheme val="minor"/>
    </font>
    <font>
      <sz val="11"/>
      <color rgb="FFA20000"/>
      <name val="Calibri"/>
      <family val="2"/>
      <scheme val="minor"/>
    </font>
    <font>
      <b/>
      <sz val="14"/>
      <color rgb="FFA20000"/>
      <name val="Calibri"/>
      <family val="2"/>
      <scheme val="minor"/>
    </font>
    <font>
      <b/>
      <sz val="12"/>
      <color rgb="FFA20000"/>
      <name val="Calibri"/>
      <family val="2"/>
      <scheme val="minor"/>
    </font>
    <font>
      <b/>
      <sz val="18"/>
      <name val="Calibri"/>
      <family val="2"/>
      <scheme val="minor"/>
    </font>
    <font>
      <b/>
      <sz val="18"/>
      <color theme="1"/>
      <name val="Calibri"/>
      <family val="2"/>
      <scheme val="minor"/>
    </font>
    <font>
      <sz val="16"/>
      <color theme="1"/>
      <name val="Calibri"/>
      <family val="2"/>
      <scheme val="minor"/>
    </font>
    <font>
      <b/>
      <u/>
      <sz val="11"/>
      <color theme="1"/>
      <name val="Calibri"/>
      <family val="2"/>
      <scheme val="minor"/>
    </font>
    <font>
      <sz val="11"/>
      <color rgb="FFFF0000"/>
      <name val="Calibri"/>
      <family val="2"/>
      <scheme val="minor"/>
    </font>
    <font>
      <sz val="8"/>
      <color theme="1"/>
      <name val="Calibri"/>
      <family val="2"/>
      <scheme val="minor"/>
    </font>
    <font>
      <sz val="8"/>
      <name val="Calibri"/>
      <family val="2"/>
      <scheme val="minor"/>
    </font>
    <font>
      <b/>
      <sz val="13"/>
      <color theme="1"/>
      <name val="Calibri"/>
      <family val="2"/>
      <scheme val="minor"/>
    </font>
    <font>
      <sz val="12"/>
      <color theme="1"/>
      <name val="Calibri"/>
      <family val="2"/>
      <scheme val="minor"/>
    </font>
    <font>
      <b/>
      <sz val="11"/>
      <name val="Calibri"/>
      <family val="2"/>
      <scheme val="minor"/>
    </font>
    <font>
      <u/>
      <sz val="11"/>
      <color rgb="FF0000FF"/>
      <name val="Calibri"/>
      <family val="2"/>
      <scheme val="minor"/>
    </font>
    <font>
      <i/>
      <sz val="11"/>
      <name val="Calibri"/>
      <family val="2"/>
      <scheme val="minor"/>
    </font>
    <font>
      <b/>
      <sz val="11"/>
      <color rgb="FF00B050"/>
      <name val="Calibri"/>
      <family val="2"/>
      <scheme val="minor"/>
    </font>
    <font>
      <b/>
      <sz val="11"/>
      <color rgb="FFC00000"/>
      <name val="Calibri"/>
      <family val="2"/>
      <scheme val="minor"/>
    </font>
    <font>
      <b/>
      <i/>
      <sz val="11"/>
      <color theme="1"/>
      <name val="Calibri"/>
      <family val="2"/>
      <scheme val="minor"/>
    </font>
    <font>
      <b/>
      <sz val="9"/>
      <color theme="1"/>
      <name val="Calibri"/>
      <family val="2"/>
      <scheme val="minor"/>
    </font>
  </fonts>
  <fills count="28">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D6DCE4"/>
        <bgColor indexed="64"/>
      </patternFill>
    </fill>
    <fill>
      <patternFill patternType="solid">
        <fgColor rgb="FFACB9CA"/>
        <bgColor indexed="64"/>
      </patternFill>
    </fill>
    <fill>
      <patternFill patternType="solid">
        <fgColor rgb="FF94A4BA"/>
        <bgColor indexed="64"/>
      </patternFill>
    </fill>
    <fill>
      <patternFill patternType="solid">
        <fgColor rgb="FFE2EFDA"/>
        <bgColor indexed="64"/>
      </patternFill>
    </fill>
    <fill>
      <patternFill patternType="solid">
        <fgColor rgb="FFC6E0B4"/>
        <bgColor indexed="64"/>
      </patternFill>
    </fill>
    <fill>
      <patternFill patternType="solid">
        <fgColor rgb="FFA9D08E"/>
        <bgColor indexed="64"/>
      </patternFill>
    </fill>
    <fill>
      <patternFill patternType="solid">
        <fgColor rgb="FFD9E1F2"/>
        <bgColor indexed="64"/>
      </patternFill>
    </fill>
    <fill>
      <patternFill patternType="solid">
        <fgColor rgb="FFB4C6E7"/>
        <bgColor indexed="64"/>
      </patternFill>
    </fill>
    <fill>
      <patternFill patternType="solid">
        <fgColor rgb="FF8EA9DB"/>
        <bgColor indexed="64"/>
      </patternFill>
    </fill>
    <fill>
      <patternFill patternType="solid">
        <fgColor rgb="FFFFF2CC"/>
        <bgColor indexed="64"/>
      </patternFill>
    </fill>
    <fill>
      <patternFill patternType="solid">
        <fgColor rgb="FFFFD966"/>
        <bgColor indexed="64"/>
      </patternFill>
    </fill>
    <fill>
      <patternFill patternType="solid">
        <fgColor rgb="FFFFE699"/>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0" tint="-0.14999847407452621"/>
        <bgColor indexed="64"/>
      </patternFill>
    </fill>
  </fills>
  <borders count="18">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style="thin">
        <color indexed="64"/>
      </left>
      <right style="thin">
        <color theme="2" tint="-0.499984740745262"/>
      </right>
      <top style="thin">
        <color theme="2" tint="-0.499984740745262"/>
      </top>
      <bottom style="thin">
        <color theme="2" tint="-0.499984740745262"/>
      </bottom>
      <diagonal/>
    </border>
  </borders>
  <cellStyleXfs count="4">
    <xf numFmtId="0" fontId="0" fillId="0" borderId="0"/>
    <xf numFmtId="43" fontId="1" fillId="0" borderId="0" applyFont="0" applyFill="0" applyBorder="0" applyAlignment="0" applyProtection="0"/>
    <xf numFmtId="0" fontId="3" fillId="0" borderId="0"/>
    <xf numFmtId="167" fontId="1" fillId="0" borderId="0"/>
  </cellStyleXfs>
  <cellXfs count="258">
    <xf numFmtId="0" fontId="0" fillId="0" borderId="0" xfId="0"/>
    <xf numFmtId="0" fontId="0" fillId="2" borderId="0" xfId="0" applyFill="1" applyProtection="1">
      <protection hidden="1"/>
    </xf>
    <xf numFmtId="0" fontId="11" fillId="2" borderId="0" xfId="0" applyFont="1" applyFill="1" applyProtection="1">
      <protection hidden="1"/>
    </xf>
    <xf numFmtId="0" fontId="12" fillId="2" borderId="12" xfId="0" applyFont="1" applyFill="1" applyBorder="1" applyAlignment="1" applyProtection="1">
      <alignment horizontal="left" vertical="center"/>
      <protection hidden="1"/>
    </xf>
    <xf numFmtId="0" fontId="12" fillId="6" borderId="12" xfId="0" applyFont="1" applyFill="1" applyBorder="1" applyAlignment="1" applyProtection="1">
      <alignment horizontal="left" vertical="center"/>
      <protection hidden="1"/>
    </xf>
    <xf numFmtId="43" fontId="14" fillId="3" borderId="11" xfId="0" applyNumberFormat="1" applyFont="1" applyFill="1" applyBorder="1" applyAlignment="1" applyProtection="1">
      <alignment horizontal="center" vertical="center" wrapText="1"/>
      <protection hidden="1"/>
    </xf>
    <xf numFmtId="0" fontId="0" fillId="0" borderId="0" xfId="0" applyAlignment="1" applyProtection="1">
      <alignment vertical="center"/>
      <protection hidden="1"/>
    </xf>
    <xf numFmtId="0" fontId="0" fillId="0" borderId="0" xfId="0" applyAlignment="1" applyProtection="1">
      <alignment horizontal="left" vertical="top" wrapText="1"/>
      <protection hidden="1"/>
    </xf>
    <xf numFmtId="0" fontId="0" fillId="0" borderId="0" xfId="0" applyAlignment="1" applyProtection="1">
      <alignment wrapText="1"/>
      <protection hidden="1"/>
    </xf>
    <xf numFmtId="164" fontId="0" fillId="0" borderId="0" xfId="1" applyNumberFormat="1" applyFont="1" applyAlignment="1" applyProtection="1">
      <alignment horizontal="center"/>
      <protection hidden="1"/>
    </xf>
    <xf numFmtId="164" fontId="0" fillId="0" borderId="0" xfId="1" applyNumberFormat="1" applyFont="1" applyProtection="1">
      <protection hidden="1"/>
    </xf>
    <xf numFmtId="0" fontId="0" fillId="0" borderId="0" xfId="0" applyProtection="1">
      <protection hidden="1"/>
    </xf>
    <xf numFmtId="0" fontId="0" fillId="0" borderId="0" xfId="0" applyAlignment="1" applyProtection="1">
      <alignment horizontal="center"/>
      <protection hidden="1"/>
    </xf>
    <xf numFmtId="40" fontId="0" fillId="0" borderId="0" xfId="1" applyNumberFormat="1" applyFont="1" applyProtection="1">
      <protection hidden="1"/>
    </xf>
    <xf numFmtId="49" fontId="0" fillId="0" borderId="0" xfId="0" applyNumberFormat="1" applyAlignment="1" applyProtection="1">
      <alignment horizontal="center"/>
      <protection hidden="1"/>
    </xf>
    <xf numFmtId="164" fontId="2" fillId="0" borderId="0" xfId="1" applyNumberFormat="1" applyFont="1" applyProtection="1">
      <protection hidden="1"/>
    </xf>
    <xf numFmtId="40" fontId="2" fillId="0" borderId="0" xfId="1" applyNumberFormat="1" applyFont="1" applyProtection="1">
      <protection hidden="1"/>
    </xf>
    <xf numFmtId="0" fontId="0" fillId="0" borderId="0" xfId="0" applyAlignment="1" applyProtection="1">
      <alignment horizontal="left"/>
      <protection hidden="1"/>
    </xf>
    <xf numFmtId="0" fontId="0" fillId="2" borderId="0" xfId="0" applyFill="1" applyAlignment="1" applyProtection="1">
      <alignment horizontal="left"/>
      <protection hidden="1"/>
    </xf>
    <xf numFmtId="43" fontId="0" fillId="2" borderId="0" xfId="1" applyFont="1" applyFill="1" applyAlignment="1" applyProtection="1">
      <alignment horizontal="center"/>
      <protection hidden="1"/>
    </xf>
    <xf numFmtId="165" fontId="0" fillId="2" borderId="0" xfId="1" applyNumberFormat="1" applyFont="1" applyFill="1" applyProtection="1">
      <protection hidden="1"/>
    </xf>
    <xf numFmtId="49" fontId="0" fillId="2" borderId="0" xfId="0" applyNumberFormat="1" applyFill="1" applyAlignment="1" applyProtection="1">
      <alignment horizontal="left"/>
      <protection hidden="1"/>
    </xf>
    <xf numFmtId="166" fontId="11" fillId="2" borderId="0" xfId="0" applyNumberFormat="1" applyFont="1" applyFill="1" applyProtection="1">
      <protection hidden="1"/>
    </xf>
    <xf numFmtId="164" fontId="0" fillId="2" borderId="0" xfId="1" applyNumberFormat="1" applyFont="1" applyFill="1" applyAlignment="1" applyProtection="1">
      <alignment horizontal="center"/>
      <protection hidden="1"/>
    </xf>
    <xf numFmtId="164" fontId="0" fillId="2" borderId="0" xfId="1" applyNumberFormat="1" applyFont="1" applyFill="1" applyProtection="1">
      <protection hidden="1"/>
    </xf>
    <xf numFmtId="164" fontId="0" fillId="2" borderId="0" xfId="1" applyNumberFormat="1" applyFont="1" applyFill="1" applyAlignment="1" applyProtection="1">
      <alignment horizontal="left"/>
      <protection hidden="1"/>
    </xf>
    <xf numFmtId="165" fontId="0" fillId="2" borderId="0" xfId="0" applyNumberFormat="1" applyFill="1" applyAlignment="1" applyProtection="1">
      <alignment vertical="center"/>
      <protection hidden="1"/>
    </xf>
    <xf numFmtId="0" fontId="0" fillId="2" borderId="0" xfId="0" applyFill="1" applyAlignment="1" applyProtection="1">
      <alignment horizontal="left" vertical="top" wrapText="1"/>
      <protection hidden="1"/>
    </xf>
    <xf numFmtId="0" fontId="0" fillId="2" borderId="0" xfId="0" applyFill="1" applyAlignment="1" applyProtection="1">
      <alignment wrapText="1"/>
      <protection hidden="1"/>
    </xf>
    <xf numFmtId="164" fontId="1" fillId="2" borderId="0" xfId="1" applyNumberFormat="1" applyFill="1" applyAlignment="1" applyProtection="1">
      <alignment horizontal="center"/>
      <protection hidden="1"/>
    </xf>
    <xf numFmtId="164" fontId="1" fillId="2" borderId="0" xfId="1" applyNumberFormat="1" applyFill="1" applyProtection="1">
      <protection hidden="1"/>
    </xf>
    <xf numFmtId="164" fontId="1" fillId="2" borderId="0" xfId="1" applyNumberFormat="1" applyFill="1" applyAlignment="1" applyProtection="1">
      <alignment horizontal="left"/>
      <protection hidden="1"/>
    </xf>
    <xf numFmtId="165" fontId="0" fillId="2" borderId="0" xfId="0" applyNumberFormat="1" applyFill="1" applyAlignment="1" applyProtection="1">
      <alignment horizontal="left" vertical="top" wrapText="1"/>
      <protection hidden="1"/>
    </xf>
    <xf numFmtId="40" fontId="0" fillId="0" borderId="0" xfId="1" applyNumberFormat="1" applyFont="1" applyProtection="1">
      <protection locked="0"/>
    </xf>
    <xf numFmtId="165" fontId="0" fillId="2" borderId="0" xfId="0" applyNumberFormat="1" applyFill="1" applyProtection="1">
      <protection hidden="1"/>
    </xf>
    <xf numFmtId="0" fontId="0" fillId="4" borderId="0" xfId="0" applyFill="1" applyAlignment="1" applyProtection="1">
      <alignment vertical="center"/>
      <protection hidden="1"/>
    </xf>
    <xf numFmtId="0" fontId="0" fillId="2" borderId="0" xfId="0" applyFill="1" applyAlignment="1" applyProtection="1">
      <alignment horizontal="left" vertical="center" wrapText="1"/>
      <protection hidden="1"/>
    </xf>
    <xf numFmtId="43" fontId="0" fillId="2" borderId="0" xfId="0" applyNumberFormat="1" applyFill="1" applyAlignment="1" applyProtection="1">
      <alignment horizontal="center" vertical="center"/>
      <protection hidden="1"/>
    </xf>
    <xf numFmtId="49" fontId="0" fillId="8" borderId="11" xfId="0" applyNumberFormat="1" applyFill="1" applyBorder="1" applyAlignment="1" applyProtection="1">
      <alignment horizontal="center" vertical="center" wrapText="1"/>
      <protection hidden="1"/>
    </xf>
    <xf numFmtId="0" fontId="0" fillId="8" borderId="11" xfId="0" applyFill="1" applyBorder="1" applyAlignment="1" applyProtection="1">
      <alignment horizontal="center" vertical="center"/>
      <protection hidden="1"/>
    </xf>
    <xf numFmtId="43" fontId="0" fillId="8" borderId="11" xfId="1" applyFont="1" applyFill="1" applyBorder="1" applyAlignment="1" applyProtection="1">
      <alignment horizontal="center" vertical="center" wrapText="1"/>
      <protection hidden="1"/>
    </xf>
    <xf numFmtId="0" fontId="2" fillId="2" borderId="11" xfId="0" applyFont="1" applyFill="1" applyBorder="1" applyAlignment="1" applyProtection="1">
      <alignment horizontal="left" vertical="center" wrapText="1"/>
      <protection hidden="1"/>
    </xf>
    <xf numFmtId="43" fontId="2" fillId="2" borderId="11" xfId="0" applyNumberFormat="1" applyFont="1" applyFill="1" applyBorder="1" applyAlignment="1" applyProtection="1">
      <alignment horizontal="center" vertical="center"/>
      <protection hidden="1"/>
    </xf>
    <xf numFmtId="164" fontId="0" fillId="2" borderId="0" xfId="0" applyNumberFormat="1" applyFill="1" applyAlignment="1" applyProtection="1">
      <alignment wrapText="1"/>
      <protection hidden="1"/>
    </xf>
    <xf numFmtId="0" fontId="0" fillId="4" borderId="3" xfId="0" applyFill="1" applyBorder="1" applyAlignment="1" applyProtection="1">
      <alignment horizontal="center" wrapText="1"/>
      <protection hidden="1"/>
    </xf>
    <xf numFmtId="49" fontId="0" fillId="2" borderId="0" xfId="1" applyNumberFormat="1" applyFont="1" applyFill="1" applyAlignment="1" applyProtection="1">
      <alignment horizontal="center"/>
      <protection hidden="1"/>
    </xf>
    <xf numFmtId="49" fontId="1" fillId="2" borderId="0" xfId="1" applyNumberFormat="1" applyFill="1" applyAlignment="1" applyProtection="1">
      <alignment horizontal="center"/>
      <protection hidden="1"/>
    </xf>
    <xf numFmtId="49" fontId="0" fillId="2" borderId="0" xfId="0" applyNumberFormat="1" applyFill="1" applyAlignment="1" applyProtection="1">
      <alignment horizontal="left" vertical="center" wrapText="1"/>
      <protection hidden="1"/>
    </xf>
    <xf numFmtId="49" fontId="2" fillId="2" borderId="11" xfId="0" applyNumberFormat="1" applyFont="1" applyFill="1" applyBorder="1" applyAlignment="1" applyProtection="1">
      <alignment horizontal="left" vertical="center" wrapText="1"/>
      <protection hidden="1"/>
    </xf>
    <xf numFmtId="38" fontId="0" fillId="0" borderId="0" xfId="1" applyNumberFormat="1" applyFont="1" applyProtection="1">
      <protection hidden="1"/>
    </xf>
    <xf numFmtId="0" fontId="13" fillId="5" borderId="14" xfId="0" applyFont="1" applyFill="1" applyBorder="1" applyAlignment="1" applyProtection="1">
      <alignment horizontal="center" vertical="center"/>
      <protection hidden="1"/>
    </xf>
    <xf numFmtId="0" fontId="4" fillId="4" borderId="1" xfId="0" applyFont="1" applyFill="1" applyBorder="1" applyAlignment="1" applyProtection="1">
      <alignment horizontal="center" vertical="top" wrapText="1"/>
      <protection hidden="1"/>
    </xf>
    <xf numFmtId="0" fontId="0" fillId="4" borderId="6" xfId="0" applyFill="1" applyBorder="1" applyAlignment="1" applyProtection="1">
      <alignment horizontal="center" wrapText="1"/>
      <protection hidden="1"/>
    </xf>
    <xf numFmtId="0" fontId="0" fillId="4" borderId="4" xfId="0" applyFill="1" applyBorder="1" applyAlignment="1" applyProtection="1">
      <alignment horizontal="center" wrapText="1"/>
      <protection hidden="1"/>
    </xf>
    <xf numFmtId="49" fontId="13" fillId="5" borderId="14" xfId="0" applyNumberFormat="1" applyFont="1" applyFill="1" applyBorder="1" applyAlignment="1" applyProtection="1">
      <alignment horizontal="center" vertical="center"/>
      <protection hidden="1"/>
    </xf>
    <xf numFmtId="43" fontId="14" fillId="9" borderId="11" xfId="0" applyNumberFormat="1" applyFont="1" applyFill="1" applyBorder="1" applyAlignment="1" applyProtection="1">
      <alignment horizontal="center" vertical="center" wrapText="1"/>
      <protection hidden="1"/>
    </xf>
    <xf numFmtId="38" fontId="2" fillId="12" borderId="11" xfId="1" applyNumberFormat="1" applyFont="1" applyFill="1" applyBorder="1" applyAlignment="1" applyProtection="1">
      <alignment horizontal="center" vertical="center" wrapText="1"/>
      <protection hidden="1"/>
    </xf>
    <xf numFmtId="38" fontId="2" fillId="13" borderId="11" xfId="1" applyNumberFormat="1" applyFont="1" applyFill="1" applyBorder="1" applyAlignment="1" applyProtection="1">
      <alignment horizontal="center" vertical="center" wrapText="1"/>
      <protection hidden="1"/>
    </xf>
    <xf numFmtId="38" fontId="2" fillId="16" borderId="11" xfId="1" applyNumberFormat="1" applyFont="1" applyFill="1" applyBorder="1" applyAlignment="1" applyProtection="1">
      <alignment horizontal="center" vertical="center" wrapText="1"/>
      <protection hidden="1"/>
    </xf>
    <xf numFmtId="38" fontId="2" fillId="19" borderId="11" xfId="1" applyNumberFormat="1" applyFont="1" applyFill="1" applyBorder="1" applyAlignment="1" applyProtection="1">
      <alignment horizontal="center" vertical="center" wrapText="1"/>
      <protection hidden="1"/>
    </xf>
    <xf numFmtId="38" fontId="2" fillId="20" borderId="4" xfId="1" applyNumberFormat="1" applyFont="1" applyFill="1" applyBorder="1" applyAlignment="1" applyProtection="1">
      <alignment horizontal="center" vertical="center" wrapText="1"/>
      <protection hidden="1"/>
    </xf>
    <xf numFmtId="4" fontId="2" fillId="11" borderId="4" xfId="0" applyNumberFormat="1" applyFont="1" applyFill="1" applyBorder="1" applyAlignment="1">
      <alignment horizontal="center" vertical="center" wrapText="1"/>
    </xf>
    <xf numFmtId="38" fontId="2" fillId="12" borderId="5" xfId="1" applyNumberFormat="1" applyFont="1" applyFill="1" applyBorder="1" applyAlignment="1" applyProtection="1">
      <alignment horizontal="center" vertical="center" wrapText="1"/>
      <protection hidden="1"/>
    </xf>
    <xf numFmtId="4" fontId="2" fillId="17" borderId="4" xfId="0" applyNumberFormat="1" applyFont="1" applyFill="1" applyBorder="1" applyAlignment="1">
      <alignment horizontal="center" vertical="center" wrapText="1"/>
    </xf>
    <xf numFmtId="38" fontId="2" fillId="16" borderId="5" xfId="1" applyNumberFormat="1" applyFont="1" applyFill="1" applyBorder="1" applyAlignment="1" applyProtection="1">
      <alignment horizontal="center" vertical="center" wrapText="1"/>
      <protection hidden="1"/>
    </xf>
    <xf numFmtId="38" fontId="4" fillId="13" borderId="5" xfId="1" applyNumberFormat="1" applyFont="1" applyFill="1" applyBorder="1" applyAlignment="1" applyProtection="1">
      <alignment horizontal="center" vertical="center" wrapText="1"/>
      <protection hidden="1"/>
    </xf>
    <xf numFmtId="0" fontId="5" fillId="2" borderId="0" xfId="0" applyFont="1" applyFill="1" applyAlignment="1" applyProtection="1">
      <alignment horizontal="centerContinuous"/>
      <protection hidden="1"/>
    </xf>
    <xf numFmtId="38" fontId="7" fillId="19" borderId="8" xfId="1" applyNumberFormat="1" applyFont="1" applyFill="1" applyBorder="1" applyAlignment="1" applyProtection="1">
      <alignment horizontal="centerContinuous"/>
      <protection hidden="1"/>
    </xf>
    <xf numFmtId="38" fontId="7" fillId="19" borderId="10" xfId="1" applyNumberFormat="1" applyFont="1" applyFill="1" applyBorder="1" applyAlignment="1" applyProtection="1">
      <alignment horizontal="centerContinuous"/>
      <protection hidden="1"/>
    </xf>
    <xf numFmtId="38" fontId="4" fillId="19" borderId="9" xfId="1" applyNumberFormat="1" applyFont="1" applyFill="1" applyBorder="1" applyAlignment="1" applyProtection="1">
      <alignment horizontal="centerContinuous" vertical="center" wrapText="1"/>
      <protection hidden="1"/>
    </xf>
    <xf numFmtId="38" fontId="4" fillId="19" borderId="13" xfId="1" applyNumberFormat="1" applyFont="1" applyFill="1" applyBorder="1" applyAlignment="1" applyProtection="1">
      <alignment horizontal="centerContinuous" vertical="center" wrapText="1"/>
      <protection hidden="1"/>
    </xf>
    <xf numFmtId="38" fontId="4" fillId="19" borderId="5" xfId="1" applyNumberFormat="1" applyFont="1" applyFill="1" applyBorder="1" applyAlignment="1" applyProtection="1">
      <alignment horizontal="centerContinuous" vertical="center" wrapText="1"/>
      <protection hidden="1"/>
    </xf>
    <xf numFmtId="38" fontId="2" fillId="20" borderId="9" xfId="1" applyNumberFormat="1" applyFont="1" applyFill="1" applyBorder="1" applyAlignment="1" applyProtection="1">
      <alignment vertical="center" wrapText="1"/>
      <protection hidden="1"/>
    </xf>
    <xf numFmtId="38" fontId="2" fillId="20" borderId="13" xfId="1" applyNumberFormat="1" applyFont="1" applyFill="1" applyBorder="1" applyAlignment="1" applyProtection="1">
      <alignment vertical="center" wrapText="1"/>
      <protection hidden="1"/>
    </xf>
    <xf numFmtId="4" fontId="2" fillId="14" borderId="5" xfId="0" applyNumberFormat="1" applyFont="1" applyFill="1" applyBorder="1" applyAlignment="1">
      <alignment horizontal="center" vertical="center" wrapText="1"/>
    </xf>
    <xf numFmtId="4" fontId="2" fillId="14" borderId="9" xfId="0" applyNumberFormat="1" applyFont="1" applyFill="1" applyBorder="1" applyAlignment="1">
      <alignment vertical="center" wrapText="1"/>
    </xf>
    <xf numFmtId="4" fontId="2" fillId="14" borderId="13" xfId="0" applyNumberFormat="1" applyFont="1" applyFill="1" applyBorder="1" applyAlignment="1">
      <alignment vertical="center" wrapText="1"/>
    </xf>
    <xf numFmtId="38" fontId="4" fillId="13" borderId="13" xfId="1" applyNumberFormat="1" applyFont="1" applyFill="1" applyBorder="1" applyAlignment="1" applyProtection="1">
      <alignment vertical="center" wrapText="1"/>
      <protection hidden="1"/>
    </xf>
    <xf numFmtId="0" fontId="10" fillId="4" borderId="15" xfId="0" applyFont="1" applyFill="1" applyBorder="1" applyAlignment="1" applyProtection="1">
      <alignment horizontal="centerContinuous" vertical="center"/>
      <protection hidden="1"/>
    </xf>
    <xf numFmtId="0" fontId="10" fillId="4" borderId="8" xfId="0" applyFont="1" applyFill="1" applyBorder="1" applyAlignment="1" applyProtection="1">
      <alignment horizontal="centerContinuous" vertical="center"/>
      <protection hidden="1"/>
    </xf>
    <xf numFmtId="0" fontId="10" fillId="4" borderId="10" xfId="0" applyFont="1" applyFill="1" applyBorder="1" applyAlignment="1" applyProtection="1">
      <alignment horizontal="centerContinuous" vertical="center"/>
      <protection hidden="1"/>
    </xf>
    <xf numFmtId="0" fontId="8" fillId="4" borderId="0" xfId="0" applyFont="1" applyFill="1" applyAlignment="1" applyProtection="1">
      <alignment horizontal="centerContinuous" vertical="center"/>
      <protection hidden="1"/>
    </xf>
    <xf numFmtId="0" fontId="8" fillId="4" borderId="2" xfId="0" applyFont="1" applyFill="1" applyBorder="1" applyAlignment="1" applyProtection="1">
      <alignment horizontal="centerContinuous" vertical="center"/>
      <protection hidden="1"/>
    </xf>
    <xf numFmtId="0" fontId="9" fillId="4" borderId="0" xfId="0" applyFont="1" applyFill="1" applyAlignment="1" applyProtection="1">
      <alignment horizontal="centerContinuous" vertical="center" wrapText="1"/>
      <protection hidden="1"/>
    </xf>
    <xf numFmtId="0" fontId="9" fillId="4" borderId="2" xfId="0" applyFont="1" applyFill="1" applyBorder="1" applyAlignment="1" applyProtection="1">
      <alignment horizontal="centerContinuous" vertical="center" wrapText="1"/>
      <protection hidden="1"/>
    </xf>
    <xf numFmtId="40" fontId="2" fillId="4" borderId="13" xfId="1" applyNumberFormat="1" applyFont="1" applyFill="1" applyBorder="1" applyAlignment="1" applyProtection="1">
      <alignment horizontal="centerContinuous" vertical="center" wrapText="1"/>
      <protection hidden="1"/>
    </xf>
    <xf numFmtId="40" fontId="2" fillId="4" borderId="5" xfId="1" applyNumberFormat="1" applyFont="1" applyFill="1" applyBorder="1" applyAlignment="1" applyProtection="1">
      <alignment horizontal="centerContinuous" vertical="center" wrapText="1"/>
      <protection hidden="1"/>
    </xf>
    <xf numFmtId="38" fontId="7" fillId="13" borderId="10" xfId="1" applyNumberFormat="1" applyFont="1" applyFill="1" applyBorder="1" applyAlignment="1" applyProtection="1">
      <alignment horizontal="centerContinuous"/>
      <protection hidden="1"/>
    </xf>
    <xf numFmtId="38" fontId="7" fillId="13" borderId="8" xfId="1" applyNumberFormat="1" applyFont="1" applyFill="1" applyBorder="1" applyAlignment="1" applyProtection="1">
      <alignment horizontal="centerContinuous"/>
      <protection hidden="1"/>
    </xf>
    <xf numFmtId="38" fontId="4" fillId="13" borderId="2" xfId="0" applyNumberFormat="1" applyFont="1" applyFill="1" applyBorder="1" applyAlignment="1" applyProtection="1">
      <alignment horizontal="centerContinuous" vertical="top" wrapText="1"/>
      <protection hidden="1"/>
    </xf>
    <xf numFmtId="38" fontId="4" fillId="13" borderId="0" xfId="0" applyNumberFormat="1" applyFont="1" applyFill="1" applyAlignment="1" applyProtection="1">
      <alignment horizontal="centerContinuous" vertical="top" wrapText="1"/>
      <protection hidden="1"/>
    </xf>
    <xf numFmtId="38" fontId="7" fillId="12" borderId="10" xfId="1" applyNumberFormat="1" applyFont="1" applyFill="1" applyBorder="1" applyAlignment="1" applyProtection="1">
      <alignment horizontal="centerContinuous"/>
      <protection hidden="1"/>
    </xf>
    <xf numFmtId="38" fontId="4" fillId="12" borderId="2" xfId="0" applyNumberFormat="1" applyFont="1" applyFill="1" applyBorder="1" applyAlignment="1" applyProtection="1">
      <alignment horizontal="centerContinuous" vertical="top" wrapText="1"/>
      <protection hidden="1"/>
    </xf>
    <xf numFmtId="38" fontId="7" fillId="12" borderId="8" xfId="1" applyNumberFormat="1" applyFont="1" applyFill="1" applyBorder="1" applyAlignment="1" applyProtection="1">
      <alignment horizontal="centerContinuous"/>
      <protection hidden="1"/>
    </xf>
    <xf numFmtId="38" fontId="4" fillId="12" borderId="0" xfId="0" applyNumberFormat="1" applyFont="1" applyFill="1" applyAlignment="1" applyProtection="1">
      <alignment horizontal="centerContinuous" vertical="top" wrapText="1"/>
      <protection hidden="1"/>
    </xf>
    <xf numFmtId="4" fontId="2" fillId="11" borderId="9" xfId="0" applyNumberFormat="1" applyFont="1" applyFill="1" applyBorder="1" applyAlignment="1">
      <alignment vertical="center" wrapText="1"/>
    </xf>
    <xf numFmtId="4" fontId="2" fillId="11" borderId="13" xfId="0" applyNumberFormat="1" applyFont="1" applyFill="1" applyBorder="1" applyAlignment="1">
      <alignment vertical="center" wrapText="1"/>
    </xf>
    <xf numFmtId="38" fontId="2" fillId="12" borderId="9" xfId="1" applyNumberFormat="1" applyFont="1" applyFill="1" applyBorder="1" applyAlignment="1" applyProtection="1">
      <alignment vertical="center" wrapText="1"/>
      <protection hidden="1"/>
    </xf>
    <xf numFmtId="38" fontId="2" fillId="12" borderId="13" xfId="1" applyNumberFormat="1" applyFont="1" applyFill="1" applyBorder="1" applyAlignment="1" applyProtection="1">
      <alignment vertical="center" wrapText="1"/>
      <protection hidden="1"/>
    </xf>
    <xf numFmtId="38" fontId="7" fillId="16" borderId="10" xfId="1" applyNumberFormat="1" applyFont="1" applyFill="1" applyBorder="1" applyAlignment="1" applyProtection="1">
      <alignment horizontal="centerContinuous"/>
      <protection hidden="1"/>
    </xf>
    <xf numFmtId="38" fontId="4" fillId="16" borderId="2" xfId="0" applyNumberFormat="1" applyFont="1" applyFill="1" applyBorder="1" applyAlignment="1" applyProtection="1">
      <alignment horizontal="centerContinuous" vertical="top" wrapText="1"/>
      <protection hidden="1"/>
    </xf>
    <xf numFmtId="38" fontId="7" fillId="16" borderId="8" xfId="1" applyNumberFormat="1" applyFont="1" applyFill="1" applyBorder="1" applyAlignment="1" applyProtection="1">
      <alignment horizontal="centerContinuous"/>
      <protection hidden="1"/>
    </xf>
    <xf numFmtId="38" fontId="4" fillId="16" borderId="0" xfId="0" applyNumberFormat="1" applyFont="1" applyFill="1" applyAlignment="1" applyProtection="1">
      <alignment horizontal="centerContinuous" vertical="top" wrapText="1"/>
      <protection hidden="1"/>
    </xf>
    <xf numFmtId="4" fontId="2" fillId="17" borderId="9" xfId="0" applyNumberFormat="1" applyFont="1" applyFill="1" applyBorder="1" applyAlignment="1">
      <alignment vertical="center" wrapText="1"/>
    </xf>
    <xf numFmtId="4" fontId="2" fillId="17" borderId="13" xfId="0" applyNumberFormat="1" applyFont="1" applyFill="1" applyBorder="1" applyAlignment="1">
      <alignment vertical="center" wrapText="1"/>
    </xf>
    <xf numFmtId="38" fontId="2" fillId="16" borderId="9" xfId="1" applyNumberFormat="1" applyFont="1" applyFill="1" applyBorder="1" applyAlignment="1" applyProtection="1">
      <alignment vertical="center" wrapText="1"/>
      <protection hidden="1"/>
    </xf>
    <xf numFmtId="38" fontId="2" fillId="16" borderId="13" xfId="1" applyNumberFormat="1" applyFont="1" applyFill="1" applyBorder="1" applyAlignment="1" applyProtection="1">
      <alignment vertical="center" wrapText="1"/>
      <protection hidden="1"/>
    </xf>
    <xf numFmtId="40" fontId="5" fillId="4" borderId="9" xfId="1" applyNumberFormat="1" applyFont="1" applyFill="1" applyBorder="1" applyAlignment="1" applyProtection="1">
      <alignment vertical="center"/>
      <protection hidden="1"/>
    </xf>
    <xf numFmtId="38" fontId="4" fillId="19" borderId="2" xfId="0" applyNumberFormat="1" applyFont="1" applyFill="1" applyBorder="1" applyAlignment="1" applyProtection="1">
      <alignment horizontal="centerContinuous" vertical="top" wrapText="1"/>
      <protection hidden="1"/>
    </xf>
    <xf numFmtId="38" fontId="4" fillId="19" borderId="0" xfId="0" applyNumberFormat="1" applyFont="1" applyFill="1" applyAlignment="1" applyProtection="1">
      <alignment horizontal="centerContinuous" vertical="top" wrapText="1"/>
      <protection hidden="1"/>
    </xf>
    <xf numFmtId="0" fontId="9" fillId="4" borderId="0" xfId="0" applyFont="1" applyFill="1" applyAlignment="1" applyProtection="1">
      <alignment horizontal="centerContinuous" vertical="center"/>
      <protection hidden="1"/>
    </xf>
    <xf numFmtId="0" fontId="9" fillId="4" borderId="2" xfId="0" applyFont="1" applyFill="1" applyBorder="1" applyAlignment="1" applyProtection="1">
      <alignment horizontal="centerContinuous" vertical="center"/>
      <protection hidden="1"/>
    </xf>
    <xf numFmtId="43" fontId="14" fillId="14" borderId="11" xfId="0" applyNumberFormat="1" applyFont="1" applyFill="1" applyBorder="1" applyAlignment="1" applyProtection="1">
      <alignment horizontal="center" vertical="center" wrapText="1"/>
      <protection hidden="1"/>
    </xf>
    <xf numFmtId="43" fontId="14" fillId="13" borderId="11" xfId="0" applyNumberFormat="1" applyFont="1" applyFill="1" applyBorder="1" applyAlignment="1" applyProtection="1">
      <alignment horizontal="center" vertical="center" wrapText="1"/>
      <protection hidden="1"/>
    </xf>
    <xf numFmtId="43" fontId="14" fillId="22" borderId="11" xfId="0" applyNumberFormat="1" applyFont="1" applyFill="1" applyBorder="1" applyAlignment="1" applyProtection="1">
      <alignment horizontal="center" vertical="center" wrapText="1"/>
      <protection hidden="1"/>
    </xf>
    <xf numFmtId="43" fontId="14" fillId="24" borderId="11" xfId="0" applyNumberFormat="1" applyFont="1" applyFill="1" applyBorder="1" applyAlignment="1" applyProtection="1">
      <alignment horizontal="center" vertical="center" wrapText="1"/>
      <protection hidden="1"/>
    </xf>
    <xf numFmtId="49" fontId="0" fillId="0" borderId="0" xfId="0" applyNumberFormat="1"/>
    <xf numFmtId="43" fontId="14" fillId="25" borderId="11" xfId="0" applyNumberFormat="1" applyFont="1" applyFill="1" applyBorder="1" applyAlignment="1" applyProtection="1">
      <alignment horizontal="center" vertical="center" wrapText="1"/>
      <protection hidden="1"/>
    </xf>
    <xf numFmtId="43" fontId="14" fillId="26" borderId="11" xfId="0" applyNumberFormat="1" applyFont="1" applyFill="1" applyBorder="1" applyAlignment="1" applyProtection="1">
      <alignment horizontal="center" vertical="center" wrapText="1"/>
      <protection hidden="1"/>
    </xf>
    <xf numFmtId="43" fontId="0" fillId="2" borderId="11" xfId="1" applyFont="1" applyFill="1" applyBorder="1" applyAlignment="1" applyProtection="1">
      <alignment vertical="center"/>
      <protection hidden="1"/>
    </xf>
    <xf numFmtId="43" fontId="0" fillId="6" borderId="11" xfId="1" applyFont="1" applyFill="1" applyBorder="1" applyAlignment="1" applyProtection="1">
      <alignment vertical="center"/>
      <protection hidden="1"/>
    </xf>
    <xf numFmtId="40" fontId="1" fillId="2" borderId="0" xfId="1" applyNumberFormat="1" applyFill="1" applyProtection="1">
      <protection locked="0"/>
    </xf>
    <xf numFmtId="40" fontId="2" fillId="2" borderId="0" xfId="1" applyNumberFormat="1" applyFont="1" applyFill="1"/>
    <xf numFmtId="40" fontId="0" fillId="2" borderId="0" xfId="1" applyNumberFormat="1" applyFont="1" applyFill="1" applyProtection="1">
      <protection locked="0"/>
    </xf>
    <xf numFmtId="0" fontId="18" fillId="2" borderId="0" xfId="0" applyFont="1" applyFill="1" applyProtection="1">
      <protection hidden="1"/>
    </xf>
    <xf numFmtId="49" fontId="19" fillId="2" borderId="3" xfId="0" applyNumberFormat="1" applyFont="1" applyFill="1" applyBorder="1" applyAlignment="1" applyProtection="1">
      <alignment horizontal="centerContinuous"/>
      <protection hidden="1"/>
    </xf>
    <xf numFmtId="0" fontId="20" fillId="2" borderId="3" xfId="0" applyFont="1" applyFill="1" applyBorder="1" applyAlignment="1" applyProtection="1">
      <alignment horizontal="center"/>
      <protection hidden="1"/>
    </xf>
    <xf numFmtId="0" fontId="19" fillId="2" borderId="3" xfId="0" applyFont="1" applyFill="1" applyBorder="1" applyAlignment="1" applyProtection="1">
      <alignment horizontal="centerContinuous"/>
      <protection hidden="1"/>
    </xf>
    <xf numFmtId="0" fontId="15" fillId="4" borderId="0" xfId="0" applyFont="1" applyFill="1" applyAlignment="1" applyProtection="1">
      <alignment horizontal="centerContinuous" vertical="center"/>
      <protection hidden="1"/>
    </xf>
    <xf numFmtId="0" fontId="0" fillId="4" borderId="0" xfId="0" applyFill="1" applyAlignment="1" applyProtection="1">
      <alignment horizontal="centerContinuous" vertical="center" wrapText="1"/>
      <protection hidden="1"/>
    </xf>
    <xf numFmtId="0" fontId="0" fillId="4" borderId="2" xfId="0" applyFill="1" applyBorder="1" applyAlignment="1" applyProtection="1">
      <alignment horizontal="centerContinuous" vertical="center" wrapText="1"/>
      <protection hidden="1"/>
    </xf>
    <xf numFmtId="0" fontId="15" fillId="4" borderId="2" xfId="0" applyFont="1" applyFill="1" applyBorder="1" applyAlignment="1" applyProtection="1">
      <alignment horizontal="centerContinuous" vertical="center"/>
      <protection hidden="1"/>
    </xf>
    <xf numFmtId="0" fontId="11" fillId="2" borderId="0" xfId="0" applyFont="1" applyFill="1" applyAlignment="1" applyProtection="1">
      <alignment vertical="center"/>
      <protection hidden="1"/>
    </xf>
    <xf numFmtId="0" fontId="21" fillId="4" borderId="7" xfId="0" applyFont="1" applyFill="1" applyBorder="1" applyAlignment="1" applyProtection="1">
      <alignment horizontal="centerContinuous" vertical="center"/>
      <protection hidden="1"/>
    </xf>
    <xf numFmtId="0" fontId="11" fillId="4" borderId="8" xfId="0" applyFont="1" applyFill="1" applyBorder="1" applyAlignment="1" applyProtection="1">
      <alignment horizontal="centerContinuous" vertical="center"/>
      <protection hidden="1"/>
    </xf>
    <xf numFmtId="43" fontId="11" fillId="4" borderId="8" xfId="0" applyNumberFormat="1" applyFont="1" applyFill="1" applyBorder="1" applyAlignment="1" applyProtection="1">
      <alignment horizontal="centerContinuous" vertical="center"/>
      <protection hidden="1"/>
    </xf>
    <xf numFmtId="0" fontId="11" fillId="4" borderId="10" xfId="0" applyFont="1" applyFill="1" applyBorder="1" applyAlignment="1" applyProtection="1">
      <alignment horizontal="centerContinuous" vertical="center"/>
      <protection hidden="1"/>
    </xf>
    <xf numFmtId="0" fontId="5" fillId="4" borderId="1" xfId="0" applyFont="1" applyFill="1" applyBorder="1" applyAlignment="1" applyProtection="1">
      <alignment horizontal="centerContinuous" vertical="top"/>
      <protection hidden="1"/>
    </xf>
    <xf numFmtId="38" fontId="5" fillId="21" borderId="7" xfId="1" applyNumberFormat="1" applyFont="1" applyFill="1" applyBorder="1" applyAlignment="1" applyProtection="1">
      <alignment horizontal="centerContinuous" vertical="center" wrapText="1"/>
      <protection hidden="1"/>
    </xf>
    <xf numFmtId="38" fontId="5" fillId="21" borderId="8" xfId="1" applyNumberFormat="1" applyFont="1" applyFill="1" applyBorder="1" applyAlignment="1" applyProtection="1">
      <alignment horizontal="centerContinuous" vertical="center" wrapText="1"/>
      <protection hidden="1"/>
    </xf>
    <xf numFmtId="38" fontId="5" fillId="18" borderId="7" xfId="1" applyNumberFormat="1" applyFont="1" applyFill="1" applyBorder="1" applyAlignment="1" applyProtection="1">
      <alignment horizontal="centerContinuous" vertical="center" wrapText="1"/>
      <protection hidden="1"/>
    </xf>
    <xf numFmtId="38" fontId="5" fillId="18" borderId="8" xfId="1" applyNumberFormat="1" applyFont="1" applyFill="1" applyBorder="1" applyAlignment="1" applyProtection="1">
      <alignment horizontal="centerContinuous" vertical="center"/>
      <protection hidden="1"/>
    </xf>
    <xf numFmtId="38" fontId="5" fillId="18" borderId="10" xfId="1" applyNumberFormat="1" applyFont="1" applyFill="1" applyBorder="1" applyAlignment="1" applyProtection="1">
      <alignment horizontal="centerContinuous" vertical="center"/>
      <protection hidden="1"/>
    </xf>
    <xf numFmtId="38" fontId="5" fillId="10" borderId="7" xfId="1" applyNumberFormat="1" applyFont="1" applyFill="1" applyBorder="1" applyAlignment="1" applyProtection="1">
      <alignment horizontal="centerContinuous" vertical="center" wrapText="1"/>
      <protection hidden="1"/>
    </xf>
    <xf numFmtId="38" fontId="5" fillId="10" borderId="8" xfId="1" applyNumberFormat="1" applyFont="1" applyFill="1" applyBorder="1" applyAlignment="1" applyProtection="1">
      <alignment horizontal="centerContinuous" vertical="center"/>
      <protection hidden="1"/>
    </xf>
    <xf numFmtId="38" fontId="5" fillId="10" borderId="10" xfId="1" applyNumberFormat="1" applyFont="1" applyFill="1" applyBorder="1" applyAlignment="1" applyProtection="1">
      <alignment horizontal="centerContinuous" vertical="center"/>
      <protection hidden="1"/>
    </xf>
    <xf numFmtId="38" fontId="5" fillId="15" borderId="7" xfId="1" applyNumberFormat="1" applyFont="1" applyFill="1" applyBorder="1" applyAlignment="1" applyProtection="1">
      <alignment horizontal="centerContinuous" vertical="center" wrapText="1"/>
      <protection hidden="1"/>
    </xf>
    <xf numFmtId="38" fontId="5" fillId="15" borderId="8" xfId="1" applyNumberFormat="1" applyFont="1" applyFill="1" applyBorder="1" applyAlignment="1" applyProtection="1">
      <alignment horizontal="centerContinuous" vertical="center" wrapText="1"/>
      <protection hidden="1"/>
    </xf>
    <xf numFmtId="38" fontId="5" fillId="15" borderId="10" xfId="1" applyNumberFormat="1" applyFont="1" applyFill="1" applyBorder="1" applyAlignment="1" applyProtection="1">
      <alignment horizontal="centerContinuous" vertical="center" wrapText="1"/>
      <protection hidden="1"/>
    </xf>
    <xf numFmtId="38" fontId="2" fillId="13" borderId="7" xfId="1" applyNumberFormat="1" applyFont="1" applyFill="1" applyBorder="1" applyAlignment="1" applyProtection="1">
      <alignment horizontal="centerContinuous"/>
      <protection hidden="1"/>
    </xf>
    <xf numFmtId="38" fontId="2" fillId="12" borderId="7" xfId="1" applyNumberFormat="1" applyFont="1" applyFill="1" applyBorder="1" applyAlignment="1" applyProtection="1">
      <alignment horizontal="centerContinuous"/>
      <protection hidden="1"/>
    </xf>
    <xf numFmtId="38" fontId="2" fillId="16" borderId="7" xfId="1" applyNumberFormat="1" applyFont="1" applyFill="1" applyBorder="1" applyAlignment="1" applyProtection="1">
      <alignment horizontal="centerContinuous"/>
      <protection hidden="1"/>
    </xf>
    <xf numFmtId="38" fontId="2" fillId="19" borderId="7" xfId="1" applyNumberFormat="1" applyFont="1" applyFill="1" applyBorder="1" applyAlignment="1" applyProtection="1">
      <alignment horizontal="centerContinuous"/>
      <protection hidden="1"/>
    </xf>
    <xf numFmtId="0" fontId="5" fillId="4" borderId="16" xfId="0" applyFont="1" applyFill="1" applyBorder="1" applyAlignment="1" applyProtection="1">
      <alignment horizontal="center" vertical="center" wrapText="1"/>
      <protection hidden="1"/>
    </xf>
    <xf numFmtId="0" fontId="17" fillId="4" borderId="17" xfId="0" applyFont="1" applyFill="1" applyBorder="1" applyAlignment="1" applyProtection="1">
      <alignment horizontal="center" vertical="center" wrapText="1"/>
      <protection hidden="1"/>
    </xf>
    <xf numFmtId="0" fontId="22" fillId="4" borderId="0" xfId="0" applyFont="1" applyFill="1" applyAlignment="1" applyProtection="1">
      <alignment horizontal="centerContinuous" vertical="center"/>
      <protection hidden="1"/>
    </xf>
    <xf numFmtId="0" fontId="23" fillId="4" borderId="0" xfId="0" applyFont="1" applyFill="1" applyAlignment="1" applyProtection="1">
      <alignment horizontal="centerContinuous" vertical="center" wrapText="1"/>
      <protection hidden="1"/>
    </xf>
    <xf numFmtId="0" fontId="5" fillId="25" borderId="1" xfId="0" applyFont="1" applyFill="1" applyBorder="1" applyAlignment="1" applyProtection="1">
      <alignment horizontal="centerContinuous" vertical="center" wrapText="1"/>
      <protection hidden="1"/>
    </xf>
    <xf numFmtId="0" fontId="17" fillId="25" borderId="0" xfId="0" applyFont="1" applyFill="1" applyAlignment="1" applyProtection="1">
      <alignment horizontal="centerContinuous" vertical="center" wrapText="1"/>
      <protection hidden="1"/>
    </xf>
    <xf numFmtId="0" fontId="17" fillId="25" borderId="1" xfId="0" applyFont="1" applyFill="1" applyBorder="1" applyAlignment="1" applyProtection="1">
      <alignment horizontal="centerContinuous" vertical="center" wrapText="1"/>
      <protection hidden="1"/>
    </xf>
    <xf numFmtId="0" fontId="0" fillId="25" borderId="0" xfId="0" applyFill="1" applyAlignment="1" applyProtection="1">
      <alignment horizontal="centerContinuous" vertical="center" wrapText="1"/>
      <protection hidden="1"/>
    </xf>
    <xf numFmtId="0" fontId="0" fillId="25" borderId="2" xfId="0" applyFill="1" applyBorder="1" applyAlignment="1" applyProtection="1">
      <alignment horizontal="centerContinuous" vertical="center" wrapText="1"/>
      <protection hidden="1"/>
    </xf>
    <xf numFmtId="0" fontId="5" fillId="15" borderId="1" xfId="0" applyFont="1" applyFill="1" applyBorder="1" applyAlignment="1" applyProtection="1">
      <alignment horizontal="centerContinuous" vertical="center" wrapText="1"/>
      <protection hidden="1"/>
    </xf>
    <xf numFmtId="0" fontId="17" fillId="15" borderId="0" xfId="0" applyFont="1" applyFill="1" applyAlignment="1" applyProtection="1">
      <alignment horizontal="centerContinuous" vertical="center" wrapText="1"/>
      <protection hidden="1"/>
    </xf>
    <xf numFmtId="0" fontId="17" fillId="15" borderId="1" xfId="0" applyFont="1" applyFill="1" applyBorder="1" applyAlignment="1" applyProtection="1">
      <alignment horizontal="centerContinuous" vertical="center" wrapText="1"/>
      <protection hidden="1"/>
    </xf>
    <xf numFmtId="0" fontId="0" fillId="15" borderId="0" xfId="0" applyFill="1" applyAlignment="1" applyProtection="1">
      <alignment horizontal="centerContinuous" vertical="center" wrapText="1"/>
      <protection hidden="1"/>
    </xf>
    <xf numFmtId="0" fontId="0" fillId="15" borderId="2" xfId="0" applyFill="1" applyBorder="1" applyAlignment="1" applyProtection="1">
      <alignment horizontal="centerContinuous" vertical="center" wrapText="1"/>
      <protection hidden="1"/>
    </xf>
    <xf numFmtId="0" fontId="5" fillId="23" borderId="1" xfId="0" applyFont="1" applyFill="1" applyBorder="1" applyAlignment="1" applyProtection="1">
      <alignment horizontal="centerContinuous" vertical="center" wrapText="1"/>
      <protection hidden="1"/>
    </xf>
    <xf numFmtId="0" fontId="17" fillId="23" borderId="0" xfId="0" applyFont="1" applyFill="1" applyAlignment="1" applyProtection="1">
      <alignment horizontal="centerContinuous" vertical="center" wrapText="1"/>
      <protection hidden="1"/>
    </xf>
    <xf numFmtId="0" fontId="17" fillId="23" borderId="1" xfId="0" applyFont="1" applyFill="1" applyBorder="1" applyAlignment="1" applyProtection="1">
      <alignment horizontal="centerContinuous" vertical="center" wrapText="1"/>
      <protection hidden="1"/>
    </xf>
    <xf numFmtId="0" fontId="0" fillId="23" borderId="0" xfId="0" applyFill="1" applyAlignment="1" applyProtection="1">
      <alignment horizontal="centerContinuous" vertical="center" wrapText="1"/>
      <protection hidden="1"/>
    </xf>
    <xf numFmtId="0" fontId="0" fillId="23" borderId="2" xfId="0" applyFill="1" applyBorder="1" applyAlignment="1" applyProtection="1">
      <alignment horizontal="centerContinuous" vertical="center" wrapText="1"/>
      <protection hidden="1"/>
    </xf>
    <xf numFmtId="0" fontId="5" fillId="7" borderId="1" xfId="0" applyFont="1" applyFill="1" applyBorder="1" applyAlignment="1" applyProtection="1">
      <alignment horizontal="centerContinuous" vertical="center" wrapText="1"/>
      <protection hidden="1"/>
    </xf>
    <xf numFmtId="0" fontId="17" fillId="7" borderId="0" xfId="0" applyFont="1" applyFill="1" applyAlignment="1" applyProtection="1">
      <alignment horizontal="centerContinuous" vertical="center" wrapText="1"/>
      <protection hidden="1"/>
    </xf>
    <xf numFmtId="0" fontId="17" fillId="7" borderId="1" xfId="0" applyFont="1" applyFill="1" applyBorder="1" applyAlignment="1" applyProtection="1">
      <alignment horizontal="centerContinuous" vertical="center" wrapText="1"/>
      <protection hidden="1"/>
    </xf>
    <xf numFmtId="0" fontId="0" fillId="7" borderId="0" xfId="0" applyFill="1" applyAlignment="1" applyProtection="1">
      <alignment horizontal="centerContinuous" vertical="center" wrapText="1"/>
      <protection hidden="1"/>
    </xf>
    <xf numFmtId="0" fontId="0" fillId="7" borderId="2" xfId="0" applyFill="1" applyBorder="1" applyAlignment="1" applyProtection="1">
      <alignment horizontal="centerContinuous" vertical="center" wrapText="1"/>
      <protection hidden="1"/>
    </xf>
    <xf numFmtId="0" fontId="14" fillId="7" borderId="12" xfId="0" applyFont="1" applyFill="1" applyBorder="1" applyAlignment="1" applyProtection="1">
      <alignment horizontal="center" vertical="center"/>
      <protection hidden="1"/>
    </xf>
    <xf numFmtId="0" fontId="14" fillId="23" borderId="12" xfId="0" applyFont="1" applyFill="1" applyBorder="1" applyAlignment="1" applyProtection="1">
      <alignment horizontal="center" vertical="center"/>
      <protection hidden="1"/>
    </xf>
    <xf numFmtId="0" fontId="14" fillId="15" borderId="12" xfId="0" applyFont="1" applyFill="1" applyBorder="1" applyAlignment="1" applyProtection="1">
      <alignment horizontal="center" vertical="center"/>
      <protection hidden="1"/>
    </xf>
    <xf numFmtId="0" fontId="14" fillId="25" borderId="12" xfId="0" applyFont="1" applyFill="1" applyBorder="1" applyAlignment="1" applyProtection="1">
      <alignment horizontal="center" vertical="center"/>
      <protection hidden="1"/>
    </xf>
    <xf numFmtId="0" fontId="0" fillId="4" borderId="1" xfId="0" applyFill="1" applyBorder="1" applyAlignment="1" applyProtection="1">
      <alignment horizontal="left" vertical="top"/>
      <protection hidden="1"/>
    </xf>
    <xf numFmtId="0" fontId="0" fillId="4" borderId="0" xfId="0" applyFill="1" applyAlignment="1" applyProtection="1">
      <alignment horizontal="left" vertical="center" indent="1"/>
      <protection hidden="1"/>
    </xf>
    <xf numFmtId="0" fontId="24" fillId="4" borderId="0" xfId="0" applyFont="1" applyFill="1" applyAlignment="1" applyProtection="1">
      <alignment horizontal="centerContinuous" vertical="center"/>
      <protection hidden="1"/>
    </xf>
    <xf numFmtId="0" fontId="24" fillId="4" borderId="2" xfId="0" applyFont="1" applyFill="1" applyBorder="1" applyAlignment="1" applyProtection="1">
      <alignment vertical="center"/>
      <protection hidden="1"/>
    </xf>
    <xf numFmtId="0" fontId="0" fillId="4" borderId="1" xfId="0" applyFill="1" applyBorder="1" applyAlignment="1" applyProtection="1">
      <alignment horizontal="left"/>
      <protection hidden="1"/>
    </xf>
    <xf numFmtId="0" fontId="0" fillId="4" borderId="0" xfId="0" applyFill="1" applyAlignment="1" applyProtection="1">
      <alignment horizontal="left"/>
      <protection hidden="1"/>
    </xf>
    <xf numFmtId="0" fontId="24" fillId="4" borderId="0" xfId="0" applyFont="1" applyFill="1" applyAlignment="1" applyProtection="1">
      <alignment horizontal="centerContinuous"/>
      <protection hidden="1"/>
    </xf>
    <xf numFmtId="0" fontId="24" fillId="4" borderId="2" xfId="0" applyFont="1" applyFill="1" applyBorder="1" applyProtection="1">
      <protection hidden="1"/>
    </xf>
    <xf numFmtId="38" fontId="0" fillId="13" borderId="1" xfId="0" applyNumberFormat="1" applyFill="1" applyBorder="1" applyAlignment="1" applyProtection="1">
      <alignment horizontal="centerContinuous" vertical="top" wrapText="1"/>
      <protection hidden="1"/>
    </xf>
    <xf numFmtId="38" fontId="0" fillId="12" borderId="1" xfId="0" applyNumberFormat="1" applyFill="1" applyBorder="1" applyAlignment="1" applyProtection="1">
      <alignment horizontal="centerContinuous" vertical="top" wrapText="1"/>
      <protection hidden="1"/>
    </xf>
    <xf numFmtId="38" fontId="0" fillId="16" borderId="1" xfId="0" applyNumberFormat="1" applyFill="1" applyBorder="1" applyAlignment="1" applyProtection="1">
      <alignment horizontal="centerContinuous" vertical="top" wrapText="1"/>
      <protection hidden="1"/>
    </xf>
    <xf numFmtId="38" fontId="0" fillId="19" borderId="1" xfId="0" applyNumberFormat="1" applyFill="1" applyBorder="1" applyAlignment="1" applyProtection="1">
      <alignment horizontal="centerContinuous" vertical="top" wrapText="1"/>
      <protection hidden="1"/>
    </xf>
    <xf numFmtId="49" fontId="0" fillId="4" borderId="1" xfId="0" applyNumberFormat="1" applyFill="1" applyBorder="1" applyAlignment="1" applyProtection="1">
      <alignment horizontal="center" vertical="top" wrapText="1"/>
      <protection hidden="1"/>
    </xf>
    <xf numFmtId="0" fontId="0" fillId="4" borderId="1" xfId="0" applyFill="1" applyBorder="1" applyAlignment="1" applyProtection="1">
      <alignment horizontal="center" vertical="top" wrapText="1"/>
      <protection hidden="1"/>
    </xf>
    <xf numFmtId="49" fontId="1" fillId="2" borderId="0" xfId="1" applyNumberFormat="1" applyFont="1" applyFill="1" applyAlignment="1" applyProtection="1">
      <alignment horizontal="center"/>
      <protection locked="0"/>
    </xf>
    <xf numFmtId="164" fontId="1" fillId="2" borderId="0" xfId="1" applyNumberFormat="1" applyFont="1" applyFill="1" applyProtection="1">
      <protection locked="0"/>
    </xf>
    <xf numFmtId="164" fontId="1" fillId="2" borderId="0" xfId="1" applyNumberFormat="1" applyFont="1" applyFill="1" applyAlignment="1" applyProtection="1">
      <alignment horizontal="left"/>
      <protection locked="0"/>
    </xf>
    <xf numFmtId="164" fontId="1" fillId="2" borderId="0" xfId="1" applyNumberFormat="1" applyFont="1" applyFill="1" applyAlignment="1" applyProtection="1">
      <alignment horizontal="center"/>
      <protection locked="0"/>
    </xf>
    <xf numFmtId="40" fontId="1" fillId="2" borderId="0" xfId="1" applyNumberFormat="1" applyFont="1" applyFill="1" applyProtection="1">
      <protection locked="0"/>
    </xf>
    <xf numFmtId="40" fontId="0" fillId="2" borderId="0" xfId="1" applyNumberFormat="1" applyFont="1" applyFill="1" applyProtection="1"/>
    <xf numFmtId="165" fontId="11" fillId="2" borderId="0" xfId="0" applyNumberFormat="1" applyFont="1" applyFill="1" applyProtection="1">
      <protection hidden="1"/>
    </xf>
    <xf numFmtId="165" fontId="0" fillId="2" borderId="0" xfId="0" applyNumberFormat="1" applyFill="1" applyAlignment="1" applyProtection="1">
      <alignment horizontal="center"/>
      <protection hidden="1"/>
    </xf>
    <xf numFmtId="0" fontId="0" fillId="2" borderId="0" xfId="0" applyFill="1"/>
    <xf numFmtId="0" fontId="26" fillId="2" borderId="9" xfId="0" applyFont="1" applyFill="1" applyBorder="1" applyProtection="1">
      <protection hidden="1"/>
    </xf>
    <xf numFmtId="0" fontId="27" fillId="2" borderId="13" xfId="0" applyFont="1" applyFill="1" applyBorder="1" applyProtection="1">
      <protection hidden="1"/>
    </xf>
    <xf numFmtId="0" fontId="0" fillId="2" borderId="0" xfId="0" applyFill="1" applyAlignment="1">
      <alignment horizontal="right" vertical="center"/>
    </xf>
    <xf numFmtId="0" fontId="28" fillId="2" borderId="13" xfId="0" applyFont="1" applyFill="1" applyBorder="1" applyAlignment="1" applyProtection="1">
      <alignment horizontal="right" vertical="top"/>
      <protection hidden="1"/>
    </xf>
    <xf numFmtId="0" fontId="0" fillId="2" borderId="0" xfId="0" applyFill="1" applyAlignment="1" applyProtection="1">
      <alignment horizontal="right" vertical="center"/>
      <protection hidden="1"/>
    </xf>
    <xf numFmtId="0" fontId="0" fillId="0" borderId="0" xfId="0" applyAlignment="1">
      <alignment horizontal="right" vertical="center"/>
    </xf>
    <xf numFmtId="0" fontId="22" fillId="2" borderId="13" xfId="0" applyFont="1" applyFill="1" applyBorder="1" applyAlignment="1" applyProtection="1">
      <alignment horizontal="center"/>
      <protection hidden="1"/>
    </xf>
    <xf numFmtId="0" fontId="6" fillId="2" borderId="13" xfId="0" applyFont="1" applyFill="1" applyBorder="1" applyAlignment="1" applyProtection="1">
      <alignment horizontal="center"/>
      <protection hidden="1"/>
    </xf>
    <xf numFmtId="0" fontId="0" fillId="2" borderId="13" xfId="0" applyFill="1" applyBorder="1" applyAlignment="1" applyProtection="1">
      <alignment horizontal="center"/>
      <protection hidden="1"/>
    </xf>
    <xf numFmtId="0" fontId="29" fillId="2" borderId="0" xfId="0" applyFont="1" applyFill="1" applyAlignment="1">
      <alignment vertical="center"/>
    </xf>
    <xf numFmtId="0" fontId="6" fillId="2" borderId="13" xfId="0" applyFont="1" applyFill="1" applyBorder="1" applyAlignment="1" applyProtection="1">
      <alignment horizontal="center" vertical="center"/>
      <protection hidden="1"/>
    </xf>
    <xf numFmtId="0" fontId="29" fillId="2" borderId="0" xfId="0" applyFont="1" applyFill="1" applyAlignment="1" applyProtection="1">
      <alignment vertical="center"/>
      <protection hidden="1"/>
    </xf>
    <xf numFmtId="0" fontId="29" fillId="0" borderId="0" xfId="0" applyFont="1" applyAlignment="1">
      <alignment vertical="center"/>
    </xf>
    <xf numFmtId="0" fontId="0" fillId="2" borderId="13" xfId="0" applyFill="1" applyBorder="1" applyAlignment="1" applyProtection="1">
      <alignment horizontal="left"/>
      <protection hidden="1"/>
    </xf>
    <xf numFmtId="0" fontId="0" fillId="2" borderId="13" xfId="0" applyFill="1" applyBorder="1" applyProtection="1">
      <protection hidden="1"/>
    </xf>
    <xf numFmtId="0" fontId="0" fillId="2" borderId="0" xfId="0" applyFill="1" applyAlignment="1">
      <alignment vertical="top"/>
    </xf>
    <xf numFmtId="0" fontId="0" fillId="2" borderId="13" xfId="0" applyFill="1" applyBorder="1" applyAlignment="1" applyProtection="1">
      <alignment vertical="top"/>
      <protection hidden="1"/>
    </xf>
    <xf numFmtId="0" fontId="0" fillId="2" borderId="0" xfId="0" applyFill="1" applyAlignment="1" applyProtection="1">
      <alignment vertical="top"/>
      <protection hidden="1"/>
    </xf>
    <xf numFmtId="0" fontId="0" fillId="0" borderId="0" xfId="0" applyAlignment="1">
      <alignment vertical="top"/>
    </xf>
    <xf numFmtId="0" fontId="6" fillId="2" borderId="9" xfId="0" applyFont="1" applyFill="1" applyBorder="1" applyAlignment="1" applyProtection="1">
      <alignment horizontal="left"/>
      <protection hidden="1"/>
    </xf>
    <xf numFmtId="0" fontId="4" fillId="2" borderId="13" xfId="0" quotePrefix="1" applyFont="1" applyFill="1" applyBorder="1" applyProtection="1">
      <protection hidden="1"/>
    </xf>
    <xf numFmtId="0" fontId="2" fillId="2" borderId="13" xfId="0" applyFont="1" applyFill="1" applyBorder="1" applyProtection="1">
      <protection hidden="1"/>
    </xf>
    <xf numFmtId="0" fontId="11" fillId="2" borderId="13" xfId="0" applyFont="1" applyFill="1" applyBorder="1" applyProtection="1">
      <protection hidden="1"/>
    </xf>
    <xf numFmtId="0" fontId="30" fillId="27" borderId="9" xfId="0" applyFont="1" applyFill="1" applyBorder="1" applyProtection="1">
      <protection hidden="1"/>
    </xf>
    <xf numFmtId="0" fontId="11" fillId="27" borderId="13" xfId="0" applyFont="1" applyFill="1" applyBorder="1" applyProtection="1">
      <protection hidden="1"/>
    </xf>
    <xf numFmtId="0" fontId="30" fillId="27" borderId="13" xfId="0" applyFont="1" applyFill="1" applyBorder="1" applyProtection="1">
      <protection hidden="1"/>
    </xf>
    <xf numFmtId="0" fontId="11" fillId="27" borderId="13" xfId="0" applyFont="1" applyFill="1" applyBorder="1" applyAlignment="1" applyProtection="1">
      <alignment vertical="top"/>
      <protection hidden="1"/>
    </xf>
    <xf numFmtId="0" fontId="2" fillId="4" borderId="9" xfId="0" applyFont="1" applyFill="1" applyBorder="1" applyProtection="1">
      <protection hidden="1"/>
    </xf>
    <xf numFmtId="0" fontId="0" fillId="4" borderId="13" xfId="0" applyFill="1" applyBorder="1" applyProtection="1">
      <protection hidden="1"/>
    </xf>
    <xf numFmtId="0" fontId="4" fillId="4" borderId="13" xfId="0" applyFont="1" applyFill="1" applyBorder="1" applyProtection="1">
      <protection hidden="1"/>
    </xf>
    <xf numFmtId="0" fontId="0" fillId="4" borderId="13" xfId="0" applyFill="1" applyBorder="1" applyAlignment="1" applyProtection="1">
      <alignment vertical="top"/>
      <protection hidden="1"/>
    </xf>
    <xf numFmtId="0" fontId="2" fillId="2" borderId="9" xfId="0" applyFont="1" applyFill="1" applyBorder="1" applyProtection="1">
      <protection hidden="1"/>
    </xf>
    <xf numFmtId="0" fontId="11" fillId="2" borderId="13" xfId="0" applyFont="1" applyFill="1" applyBorder="1" applyAlignment="1" applyProtection="1">
      <alignment vertical="top"/>
      <protection hidden="1"/>
    </xf>
    <xf numFmtId="0" fontId="11" fillId="2" borderId="9" xfId="0" applyFont="1" applyFill="1" applyBorder="1" applyProtection="1">
      <protection hidden="1"/>
    </xf>
    <xf numFmtId="0" fontId="0" fillId="2" borderId="0" xfId="0" applyFill="1" applyAlignment="1">
      <alignment vertical="center"/>
    </xf>
    <xf numFmtId="0" fontId="0" fillId="2" borderId="13" xfId="0" applyFill="1" applyBorder="1" applyAlignment="1" applyProtection="1">
      <alignment vertical="center"/>
      <protection hidden="1"/>
    </xf>
    <xf numFmtId="0" fontId="0" fillId="2" borderId="0" xfId="0" applyFill="1" applyAlignment="1" applyProtection="1">
      <alignment vertical="center"/>
      <protection hidden="1"/>
    </xf>
    <xf numFmtId="0" fontId="0" fillId="0" borderId="0" xfId="0" applyAlignment="1">
      <alignment vertical="center"/>
    </xf>
    <xf numFmtId="0" fontId="4" fillId="2" borderId="13" xfId="0" applyFont="1" applyFill="1" applyBorder="1" applyAlignment="1" applyProtection="1">
      <alignment horizontal="left"/>
      <protection hidden="1"/>
    </xf>
    <xf numFmtId="0" fontId="30" fillId="2" borderId="13" xfId="0" applyFont="1" applyFill="1" applyBorder="1" applyProtection="1">
      <protection hidden="1"/>
    </xf>
    <xf numFmtId="0" fontId="25" fillId="2" borderId="0" xfId="0" applyFont="1" applyFill="1" applyProtection="1">
      <protection hidden="1"/>
    </xf>
    <xf numFmtId="0" fontId="4" fillId="2" borderId="13" xfId="0" applyFont="1" applyFill="1" applyBorder="1" applyProtection="1">
      <protection hidden="1"/>
    </xf>
    <xf numFmtId="0" fontId="4" fillId="2" borderId="13" xfId="0" applyFont="1" applyFill="1" applyBorder="1" applyAlignment="1" applyProtection="1">
      <alignment vertical="top"/>
      <protection hidden="1"/>
    </xf>
    <xf numFmtId="0" fontId="6" fillId="2" borderId="5" xfId="0" applyFont="1" applyFill="1" applyBorder="1" applyAlignment="1" applyProtection="1">
      <alignment horizontal="left"/>
      <protection locked="0" hidden="1"/>
    </xf>
    <xf numFmtId="0" fontId="14" fillId="2" borderId="13" xfId="0" applyFont="1" applyFill="1" applyBorder="1" applyAlignment="1" applyProtection="1">
      <alignment horizontal="left" vertical="top"/>
      <protection hidden="1"/>
    </xf>
    <xf numFmtId="168" fontId="6" fillId="2" borderId="5" xfId="0" applyNumberFormat="1" applyFont="1" applyFill="1" applyBorder="1" applyAlignment="1" applyProtection="1">
      <alignment horizontal="left"/>
      <protection locked="0" hidden="1"/>
    </xf>
    <xf numFmtId="0" fontId="11" fillId="2" borderId="0" xfId="0" applyFont="1" applyFill="1"/>
    <xf numFmtId="14" fontId="6" fillId="2" borderId="5" xfId="0" applyNumberFormat="1" applyFont="1" applyFill="1" applyBorder="1" applyAlignment="1" applyProtection="1">
      <alignment horizontal="left"/>
      <protection locked="0" hidden="1"/>
    </xf>
    <xf numFmtId="0" fontId="11" fillId="0" borderId="0" xfId="0" applyFont="1"/>
    <xf numFmtId="0" fontId="2" fillId="0" borderId="13" xfId="0" applyFont="1" applyBorder="1" applyAlignment="1" applyProtection="1">
      <alignment horizontal="left" vertical="center"/>
      <protection hidden="1"/>
    </xf>
    <xf numFmtId="0" fontId="2" fillId="2" borderId="13" xfId="0" applyFont="1" applyFill="1" applyBorder="1" applyAlignment="1" applyProtection="1">
      <alignment horizontal="left" vertical="center"/>
      <protection hidden="1"/>
    </xf>
    <xf numFmtId="0" fontId="0" fillId="2" borderId="5" xfId="0" applyFill="1" applyBorder="1" applyAlignment="1" applyProtection="1">
      <alignment horizontal="left" vertical="top"/>
      <protection hidden="1"/>
    </xf>
    <xf numFmtId="164" fontId="0" fillId="0" borderId="0" xfId="1" applyNumberFormat="1" applyFont="1" applyProtection="1">
      <protection locked="0" hidden="1"/>
    </xf>
    <xf numFmtId="0" fontId="0" fillId="2" borderId="0" xfId="0" applyFill="1" applyProtection="1">
      <protection locked="0" hidden="1"/>
    </xf>
  </cellXfs>
  <cellStyles count="4">
    <cellStyle name="Comma" xfId="1" builtinId="3"/>
    <cellStyle name="Normal" xfId="0" builtinId="0"/>
    <cellStyle name="Normal 10" xfId="2" xr:uid="{00000000-0005-0000-0000-000002000000}"/>
    <cellStyle name="Normal 2" xfId="3" xr:uid="{00000000-0005-0000-0000-000003000000}"/>
  </cellStyles>
  <dxfs count="49">
    <dxf>
      <fill>
        <patternFill>
          <bgColor theme="2"/>
        </patternFill>
      </fill>
      <border>
        <top style="thin">
          <color auto="1"/>
        </top>
        <bottom style="thin">
          <color auto="1"/>
        </bottom>
        <vertical/>
        <horizontal/>
      </border>
    </dxf>
    <dxf>
      <border>
        <left style="thin">
          <color auto="1"/>
        </left>
        <right style="thin">
          <color auto="1"/>
        </right>
        <vertical/>
        <horizontal/>
      </border>
    </dxf>
    <dxf>
      <border>
        <left style="thin">
          <color auto="1"/>
        </left>
        <right style="thin">
          <color auto="1"/>
        </right>
        <vertical/>
        <horizontal/>
      </border>
    </dxf>
    <dxf>
      <fill>
        <patternFill>
          <bgColor theme="2"/>
        </patternFill>
      </fill>
      <border>
        <top style="thin">
          <color auto="1"/>
        </top>
        <bottom style="thin">
          <color auto="1"/>
        </bottom>
        <vertical/>
        <horizontal/>
      </border>
    </dxf>
    <dxf>
      <border>
        <left style="thin">
          <color auto="1"/>
        </left>
        <right style="thin">
          <color auto="1"/>
        </right>
        <vertical/>
        <horizontal/>
      </border>
    </dxf>
    <dxf>
      <fill>
        <patternFill>
          <bgColor theme="2"/>
        </patternFill>
      </fill>
      <border>
        <top style="thin">
          <color auto="1"/>
        </top>
        <bottom style="thin">
          <color auto="1"/>
        </bottom>
        <vertical/>
        <horizontal/>
      </border>
    </dxf>
    <dxf>
      <fill>
        <patternFill>
          <bgColor theme="2"/>
        </patternFill>
      </fill>
      <border>
        <top style="thin">
          <color auto="1"/>
        </top>
        <bottom style="thin">
          <color auto="1"/>
        </bottom>
        <vertical/>
        <horizontal/>
      </border>
    </dxf>
    <dxf>
      <border>
        <left style="thin">
          <color auto="1"/>
        </left>
        <right style="thin">
          <color auto="1"/>
        </right>
        <vertical/>
        <horizontal/>
      </border>
    </dxf>
    <dxf>
      <fill>
        <patternFill>
          <bgColor theme="2"/>
        </patternFill>
      </fill>
      <border>
        <top style="thin">
          <color auto="1"/>
        </top>
        <bottom style="thin">
          <color auto="1"/>
        </bottom>
        <vertical/>
        <horizontal/>
      </border>
    </dxf>
    <dxf>
      <border>
        <left style="thin">
          <color auto="1"/>
        </left>
        <right style="thin">
          <color auto="1"/>
        </right>
        <vertical/>
        <horizontal/>
      </border>
    </dxf>
    <dxf>
      <border>
        <left style="thin">
          <color auto="1"/>
        </left>
        <right style="thin">
          <color auto="1"/>
        </right>
        <vertical/>
        <horizontal/>
      </border>
    </dxf>
    <dxf>
      <font>
        <color rgb="FFFF0000"/>
      </font>
      <fill>
        <patternFill patternType="none">
          <bgColor auto="1"/>
        </patternFill>
      </fill>
    </dxf>
    <dxf>
      <border>
        <top style="thin">
          <color auto="1"/>
        </top>
        <bottom style="thin">
          <color auto="1"/>
        </bottom>
        <vertical/>
        <horizontal/>
      </border>
    </dxf>
    <dxf>
      <fill>
        <patternFill>
          <bgColor theme="2"/>
        </patternFill>
      </fill>
      <border>
        <top style="thin">
          <color auto="1"/>
        </top>
        <bottom style="thin">
          <color auto="1"/>
        </bottom>
        <vertical/>
        <horizontal/>
      </border>
    </dxf>
    <dxf>
      <border>
        <left style="thin">
          <color auto="1"/>
        </left>
        <vertical/>
        <horizontal/>
      </border>
    </dxf>
    <dxf>
      <border>
        <left style="thin">
          <color auto="1"/>
        </left>
        <vertical/>
        <horizontal/>
      </border>
    </dxf>
    <dxf>
      <fill>
        <patternFill>
          <bgColor theme="2"/>
        </patternFill>
      </fill>
      <border>
        <top style="thin">
          <color auto="1"/>
        </top>
        <bottom style="thin">
          <color auto="1"/>
        </bottom>
        <vertical/>
        <horizontal/>
      </border>
    </dxf>
    <dxf>
      <border>
        <left style="thin">
          <color auto="1"/>
        </left>
        <right style="thin">
          <color auto="1"/>
        </right>
        <vertical/>
        <horizontal/>
      </border>
    </dxf>
    <dxf>
      <border>
        <top style="thin">
          <color auto="1"/>
        </top>
        <bottom style="thin">
          <color auto="1"/>
        </bottom>
        <vertical/>
        <horizontal/>
      </border>
    </dxf>
    <dxf>
      <fill>
        <patternFill>
          <bgColor theme="2"/>
        </patternFill>
      </fill>
      <border>
        <top style="thin">
          <color auto="1"/>
        </top>
        <bottom style="thin">
          <color auto="1"/>
        </bottom>
        <vertical/>
        <horizontal/>
      </border>
    </dxf>
    <dxf>
      <border>
        <left style="thin">
          <color auto="1"/>
        </left>
        <right style="thin">
          <color auto="1"/>
        </right>
        <vertical/>
        <horizontal/>
      </border>
    </dxf>
    <dxf>
      <border>
        <left style="thin">
          <color auto="1"/>
        </left>
        <right style="thin">
          <color auto="1"/>
        </right>
        <vertical/>
        <horizontal/>
      </border>
    </dxf>
    <dxf>
      <fill>
        <patternFill>
          <bgColor theme="2"/>
        </patternFill>
      </fill>
      <border>
        <top style="thin">
          <color auto="1"/>
        </top>
        <bottom style="thin">
          <color auto="1"/>
        </bottom>
        <vertical/>
        <horizontal/>
      </border>
    </dxf>
    <dxf>
      <border>
        <top style="thin">
          <color auto="1"/>
        </top>
        <bottom style="thin">
          <color auto="1"/>
        </bottom>
        <vertical/>
        <horizontal/>
      </border>
    </dxf>
    <dxf>
      <font>
        <color rgb="FFFF0000"/>
      </font>
      <fill>
        <patternFill patternType="none">
          <bgColor auto="1"/>
        </patternFill>
      </fill>
    </dxf>
    <dxf>
      <fill>
        <patternFill>
          <bgColor theme="2"/>
        </patternFill>
      </fill>
      <border>
        <top style="thin">
          <color auto="1"/>
        </top>
        <bottom style="thin">
          <color auto="1"/>
        </bottom>
        <vertical/>
        <horizontal/>
      </border>
    </dxf>
    <dxf>
      <border>
        <top style="thin">
          <color auto="1"/>
        </top>
        <bottom style="thin">
          <color auto="1"/>
        </bottom>
        <vertical/>
        <horizontal/>
      </border>
    </dxf>
    <dxf>
      <fill>
        <patternFill>
          <bgColor theme="2"/>
        </patternFill>
      </fill>
      <border>
        <top style="thin">
          <color auto="1"/>
        </top>
        <bottom style="thin">
          <color auto="1"/>
        </bottom>
        <vertical/>
        <horizontal/>
      </border>
    </dxf>
    <dxf>
      <border>
        <top style="thin">
          <color auto="1"/>
        </top>
        <bottom style="thin">
          <color auto="1"/>
        </bottom>
        <vertical/>
        <horizontal/>
      </border>
    </dxf>
    <dxf>
      <border>
        <left style="thin">
          <color auto="1"/>
        </left>
        <vertical/>
        <horizontal/>
      </border>
    </dxf>
    <dxf>
      <border>
        <left style="thin">
          <color auto="1"/>
        </left>
        <right style="thin">
          <color auto="1"/>
        </right>
        <vertical/>
        <horizontal/>
      </border>
    </dxf>
    <dxf>
      <fill>
        <patternFill>
          <bgColor theme="2"/>
        </patternFill>
      </fill>
      <border>
        <top style="thin">
          <color auto="1"/>
        </top>
        <bottom style="thin">
          <color auto="1"/>
        </bottom>
        <vertical/>
        <horizontal/>
      </border>
    </dxf>
    <dxf>
      <border>
        <top style="thin">
          <color auto="1"/>
        </top>
        <bottom style="thin">
          <color auto="1"/>
        </bottom>
        <vertical/>
        <horizontal/>
      </border>
    </dxf>
    <dxf>
      <border>
        <left style="thin">
          <color auto="1"/>
        </left>
        <vertical/>
        <horizontal/>
      </border>
    </dxf>
    <dxf>
      <font>
        <b/>
        <i val="0"/>
        <color rgb="FF00B050"/>
      </font>
      <fill>
        <patternFill patternType="solid">
          <bgColor theme="0" tint="-4.9989318521683403E-2"/>
        </patternFill>
      </fill>
      <border>
        <left style="thin">
          <color rgb="FF00B050"/>
        </left>
        <right style="thin">
          <color rgb="FF00B050"/>
        </right>
        <top style="thin">
          <color rgb="FF00B050"/>
        </top>
        <bottom style="thin">
          <color rgb="FF00B050"/>
        </bottom>
        <vertical/>
        <horizontal/>
      </border>
    </dxf>
    <dxf>
      <font>
        <b/>
        <i val="0"/>
        <color rgb="FFC00000"/>
      </font>
      <fill>
        <patternFill>
          <bgColor theme="6" tint="0.79998168889431442"/>
        </patternFill>
      </fill>
      <border>
        <left style="thin">
          <color rgb="FFFF0000"/>
        </left>
        <right style="thin">
          <color rgb="FFFF0000"/>
        </right>
        <top style="thin">
          <color rgb="FFFF0000"/>
        </top>
        <bottom style="thin">
          <color rgb="FFFF0000"/>
        </bottom>
        <vertical/>
        <horizontal/>
      </border>
    </dxf>
    <dxf>
      <font>
        <color rgb="FF00B050"/>
      </font>
      <fill>
        <patternFill patternType="solid">
          <bgColor theme="0" tint="-4.9989318521683403E-2"/>
        </patternFill>
      </fill>
      <border>
        <left style="thin">
          <color rgb="FF00B050"/>
        </left>
        <right style="thin">
          <color rgb="FF00B050"/>
        </right>
        <top style="thin">
          <color rgb="FF00B050"/>
        </top>
        <bottom style="thin">
          <color rgb="FF00B050"/>
        </bottom>
        <vertical/>
        <horizontal/>
      </border>
    </dxf>
    <dxf>
      <font>
        <color rgb="FFC00000"/>
      </font>
      <fill>
        <patternFill>
          <bgColor theme="6" tint="0.79998168889431442"/>
        </patternFill>
      </fill>
      <border>
        <left style="thin">
          <color rgb="FFFF0000"/>
        </left>
        <right style="thin">
          <color rgb="FFFF0000"/>
        </right>
        <top style="thin">
          <color rgb="FFFF0000"/>
        </top>
        <bottom style="thin">
          <color rgb="FFFF0000"/>
        </bottom>
        <vertical/>
        <horizontal/>
      </border>
    </dxf>
    <dxf>
      <font>
        <color rgb="FF00B050"/>
      </font>
      <fill>
        <patternFill patternType="solid">
          <bgColor theme="0" tint="-4.9989318521683403E-2"/>
        </patternFill>
      </fill>
      <border>
        <left style="thin">
          <color rgb="FF00B050"/>
        </left>
        <right style="thin">
          <color rgb="FF00B050"/>
        </right>
        <top style="thin">
          <color rgb="FF00B050"/>
        </top>
        <bottom style="thin">
          <color rgb="FF00B050"/>
        </bottom>
        <vertical/>
        <horizontal/>
      </border>
    </dxf>
    <dxf>
      <font>
        <color rgb="FFC00000"/>
      </font>
      <fill>
        <patternFill>
          <bgColor theme="6" tint="0.79998168889431442"/>
        </patternFill>
      </fill>
      <border>
        <left style="thin">
          <color rgb="FFFF0000"/>
        </left>
        <right style="thin">
          <color rgb="FFFF0000"/>
        </right>
        <top style="thin">
          <color rgb="FFFF0000"/>
        </top>
        <bottom style="thin">
          <color rgb="FFFF0000"/>
        </bottom>
        <vertical/>
        <horizontal/>
      </border>
    </dxf>
    <dxf>
      <font>
        <color rgb="FF00B050"/>
      </font>
      <fill>
        <patternFill patternType="solid">
          <bgColor theme="0" tint="-4.9989318521683403E-2"/>
        </patternFill>
      </fill>
      <border>
        <left style="thin">
          <color rgb="FF00B050"/>
        </left>
        <right style="thin">
          <color rgb="FF00B050"/>
        </right>
        <top style="thin">
          <color rgb="FF00B050"/>
        </top>
        <bottom style="thin">
          <color rgb="FF00B050"/>
        </bottom>
        <vertical/>
        <horizontal/>
      </border>
    </dxf>
    <dxf>
      <font>
        <color rgb="FFC00000"/>
      </font>
      <fill>
        <patternFill>
          <bgColor theme="6" tint="0.79998168889431442"/>
        </patternFill>
      </fill>
      <border>
        <left style="thin">
          <color rgb="FFFF0000"/>
        </left>
        <right style="thin">
          <color rgb="FFFF0000"/>
        </right>
        <top style="thin">
          <color rgb="FFFF0000"/>
        </top>
        <bottom style="thin">
          <color rgb="FFFF0000"/>
        </bottom>
        <vertical/>
        <horizontal/>
      </border>
    </dxf>
    <dxf>
      <font>
        <b/>
        <i val="0"/>
        <color rgb="FF00B050"/>
      </font>
      <fill>
        <patternFill patternType="solid">
          <bgColor theme="0" tint="-4.9989318521683403E-2"/>
        </patternFill>
      </fill>
      <border>
        <left style="thin">
          <color rgb="FF00B050"/>
        </left>
        <right style="thin">
          <color rgb="FF00B050"/>
        </right>
        <top style="thin">
          <color rgb="FF00B050"/>
        </top>
        <bottom style="thin">
          <color rgb="FF00B050"/>
        </bottom>
        <vertical/>
        <horizontal/>
      </border>
    </dxf>
    <dxf>
      <font>
        <b/>
        <i val="0"/>
        <color rgb="FFC00000"/>
      </font>
      <fill>
        <patternFill>
          <bgColor theme="6" tint="0.79998168889431442"/>
        </patternFill>
      </fill>
      <border>
        <left style="thin">
          <color rgb="FFFF0000"/>
        </left>
        <right style="thin">
          <color rgb="FFFF0000"/>
        </right>
        <top style="thin">
          <color rgb="FFFF0000"/>
        </top>
        <bottom style="thin">
          <color rgb="FFFF0000"/>
        </bottom>
        <vertical/>
        <horizontal/>
      </border>
    </dxf>
    <dxf>
      <font>
        <color auto="1"/>
      </font>
      <fill>
        <patternFill>
          <bgColor theme="2"/>
        </patternFill>
      </fill>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vertical/>
        <horizontal/>
      </border>
    </dxf>
    <dxf>
      <fill>
        <patternFill patternType="solid">
          <bgColor rgb="FFFFFF00"/>
        </patternFill>
      </fill>
    </dxf>
    <dxf>
      <fill>
        <patternFill patternType="solid">
          <bgColor rgb="FFFFFF00"/>
        </patternFill>
      </fill>
    </dxf>
    <dxf>
      <fill>
        <patternFill patternType="solid">
          <bgColor rgb="FFFFFF00"/>
        </patternFill>
      </fill>
    </dxf>
  </dxfs>
  <tableStyles count="0" defaultTableStyle="TableStyleMedium2" defaultPivotStyle="PivotStyleLight16"/>
  <colors>
    <mruColors>
      <color rgb="FFFFD966"/>
      <color rgb="FF94A4BA"/>
      <color rgb="FFACB9CA"/>
      <color rgb="FFD9E1F2"/>
      <color rgb="FFFFE699"/>
      <color rgb="FFFFF2CC"/>
      <color rgb="FFD6DCE4"/>
      <color rgb="FF8EA9DB"/>
      <color rgb="FFB4C6E7"/>
      <color rgb="FFA9D0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michigan.gov/taxes/-/media/Project/Websites/treasury/Forms/PPT/Form-5658--Modification-of-2013-2014-and-2015-TVs-2026.pdf" TargetMode="External"/><Relationship Id="rId2" Type="http://schemas.openxmlformats.org/officeDocument/2006/relationships/hyperlink" Target="https://www.michigan.gov/taxes/-/media/Project/Websites/taxes/PPT/Forms-for-Calculation-of-PPT-Reimbursements/Form-5658--Modification-of-2013-2014-and-2015-TVs-2026.pdf" TargetMode="External"/><Relationship Id="rId1" Type="http://schemas.openxmlformats.org/officeDocument/2006/relationships/hyperlink" Target="mailto:TreasORTAPPT@michigan.gov?subject=2026%20PPSR" TargetMode="External"/></Relationships>
</file>

<file path=xl/drawings/drawing1.xml><?xml version="1.0" encoding="utf-8"?>
<xdr:wsDr xmlns:xdr="http://schemas.openxmlformats.org/drawingml/2006/spreadsheetDrawing" xmlns:a="http://schemas.openxmlformats.org/drawingml/2006/main">
  <xdr:twoCellAnchor>
    <xdr:from>
      <xdr:col>1</xdr:col>
      <xdr:colOff>923925</xdr:colOff>
      <xdr:row>124</xdr:row>
      <xdr:rowOff>361949</xdr:rowOff>
    </xdr:from>
    <xdr:to>
      <xdr:col>1</xdr:col>
      <xdr:colOff>2790825</xdr:colOff>
      <xdr:row>125</xdr:row>
      <xdr:rowOff>200024</xdr:rowOff>
    </xdr:to>
    <xdr:sp macro="" textlink="">
      <xdr:nvSpPr>
        <xdr:cNvPr id="2" name="Rectangle 1" descr="Email address for the Michigan Department of Treasury's Revenue Sharing and Grants Division PPT Section: TreasORTAPPT@michigan.gov">
          <a:hlinkClick xmlns:r="http://schemas.openxmlformats.org/officeDocument/2006/relationships" r:id="rId1"/>
          <a:extLst>
            <a:ext uri="{FF2B5EF4-FFF2-40B4-BE49-F238E27FC236}">
              <a16:creationId xmlns:a16="http://schemas.microsoft.com/office/drawing/2014/main" id="{AB66B106-AE10-4BAD-9B47-D6808608A95C}"/>
            </a:ext>
          </a:extLst>
        </xdr:cNvPr>
        <xdr:cNvSpPr/>
      </xdr:nvSpPr>
      <xdr:spPr>
        <a:xfrm>
          <a:off x="1202055" y="37532309"/>
          <a:ext cx="1866900" cy="21717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3333750</xdr:colOff>
      <xdr:row>62</xdr:row>
      <xdr:rowOff>20955</xdr:rowOff>
    </xdr:from>
    <xdr:to>
      <xdr:col>1</xdr:col>
      <xdr:colOff>4057650</xdr:colOff>
      <xdr:row>63</xdr:row>
      <xdr:rowOff>20955</xdr:rowOff>
    </xdr:to>
    <xdr:sp macro="" textlink="">
      <xdr:nvSpPr>
        <xdr:cNvPr id="3" name="Rectangle 2" descr="Link to Form 5658 - Modification of the 2013, 2014, and 2015 Personal Property Taxable Values Used for the 2026 Personal Property Tax Reimbursement Calculations: https://www.michigan.gov/taxes/-/media/Project/Websites/taxes/PPT/Forms-for-Calculation-of-PPT-Reimbursements/Form-5658--Modification-of-2013-2014-and-2015-TVs-2026.pdf">
          <a:hlinkClick xmlns:r="http://schemas.openxmlformats.org/officeDocument/2006/relationships" r:id="rId2"/>
          <a:extLst>
            <a:ext uri="{FF2B5EF4-FFF2-40B4-BE49-F238E27FC236}">
              <a16:creationId xmlns:a16="http://schemas.microsoft.com/office/drawing/2014/main" id="{79836203-33BA-4A56-A708-639422E32050}"/>
            </a:ext>
          </a:extLst>
        </xdr:cNvPr>
        <xdr:cNvSpPr/>
      </xdr:nvSpPr>
      <xdr:spPr>
        <a:xfrm>
          <a:off x="3606165" y="18114645"/>
          <a:ext cx="723900"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975359</xdr:colOff>
      <xdr:row>49</xdr:row>
      <xdr:rowOff>200026</xdr:rowOff>
    </xdr:from>
    <xdr:to>
      <xdr:col>1</xdr:col>
      <xdr:colOff>1649729</xdr:colOff>
      <xdr:row>50</xdr:row>
      <xdr:rowOff>5716</xdr:rowOff>
    </xdr:to>
    <xdr:sp macro="" textlink="">
      <xdr:nvSpPr>
        <xdr:cNvPr id="4" name="Rectangle 3" descr="Link to Form 5658 - Modification of the 2013, 2014, and 2015 Personal Property Taxable Values Used for the 2026 Personal Property Tax Reimbursement Calculations: https://www.michigan.gov/taxes/-/media/Project/Websites/taxes/PPT/Forms-for-Calculation-of-PPT-Reimbursements/Form-5658--Modification-of-2013-2014-and-2015-TVs-2026.pdf">
          <a:hlinkClick xmlns:r="http://schemas.openxmlformats.org/officeDocument/2006/relationships" r:id="rId2"/>
          <a:extLst>
            <a:ext uri="{FF2B5EF4-FFF2-40B4-BE49-F238E27FC236}">
              <a16:creationId xmlns:a16="http://schemas.microsoft.com/office/drawing/2014/main" id="{4E3FF83C-CA45-47E9-AD12-5A91D24B8D17}"/>
            </a:ext>
          </a:extLst>
        </xdr:cNvPr>
        <xdr:cNvSpPr/>
      </xdr:nvSpPr>
      <xdr:spPr>
        <a:xfrm>
          <a:off x="1247774" y="14108431"/>
          <a:ext cx="680085" cy="18669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984884</xdr:colOff>
      <xdr:row>57</xdr:row>
      <xdr:rowOff>200025</xdr:rowOff>
    </xdr:from>
    <xdr:to>
      <xdr:col>1</xdr:col>
      <xdr:colOff>1621154</xdr:colOff>
      <xdr:row>57</xdr:row>
      <xdr:rowOff>373380</xdr:rowOff>
    </xdr:to>
    <xdr:sp macro="" textlink="">
      <xdr:nvSpPr>
        <xdr:cNvPr id="5" name="Rectangle 4" descr="Link to Form 5658 - Modification of the 2013, 2014, and 2015 Personal Property Taxable Values Used for the 2026 Personal Property Tax Reimbursement Calculations: https://www.michigan.gov/taxes/-/media/Project/Websites/taxes/PPT/Forms-for-Calculation-of-PPT-Reimbursements/Form-5658--Modification-of-2013-2014-and-2015-TVs-2026.pdf">
          <a:hlinkClick xmlns:r="http://schemas.openxmlformats.org/officeDocument/2006/relationships" r:id="rId2"/>
          <a:extLst>
            <a:ext uri="{FF2B5EF4-FFF2-40B4-BE49-F238E27FC236}">
              <a16:creationId xmlns:a16="http://schemas.microsoft.com/office/drawing/2014/main" id="{60896C91-7E2D-409E-A1F2-2C008B1DCD39}"/>
            </a:ext>
          </a:extLst>
        </xdr:cNvPr>
        <xdr:cNvSpPr/>
      </xdr:nvSpPr>
      <xdr:spPr>
        <a:xfrm>
          <a:off x="1259204" y="16394430"/>
          <a:ext cx="634365" cy="16954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3467100</xdr:colOff>
      <xdr:row>120</xdr:row>
      <xdr:rowOff>209550</xdr:rowOff>
    </xdr:from>
    <xdr:to>
      <xdr:col>1</xdr:col>
      <xdr:colOff>5317331</xdr:colOff>
      <xdr:row>121</xdr:row>
      <xdr:rowOff>32384</xdr:rowOff>
    </xdr:to>
    <xdr:sp macro="" textlink="">
      <xdr:nvSpPr>
        <xdr:cNvPr id="6" name="Rectangle 5" descr="Email address for the Michigan Department of Treasury's Revenue Sharing and Grants Division PPT Section: TreasORTAPPT@michigan.gov&#10;">
          <a:hlinkClick xmlns:r="http://schemas.openxmlformats.org/officeDocument/2006/relationships" r:id="rId1"/>
          <a:extLst>
            <a:ext uri="{FF2B5EF4-FFF2-40B4-BE49-F238E27FC236}">
              <a16:creationId xmlns:a16="http://schemas.microsoft.com/office/drawing/2014/main" id="{95F6FD2A-92B6-4F56-938B-B629F1EA85F9}"/>
            </a:ext>
          </a:extLst>
        </xdr:cNvPr>
        <xdr:cNvSpPr/>
      </xdr:nvSpPr>
      <xdr:spPr>
        <a:xfrm>
          <a:off x="3743325" y="35848290"/>
          <a:ext cx="1846421" cy="20573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946784</xdr:colOff>
      <xdr:row>106</xdr:row>
      <xdr:rowOff>375284</xdr:rowOff>
    </xdr:from>
    <xdr:to>
      <xdr:col>1</xdr:col>
      <xdr:colOff>2806065</xdr:colOff>
      <xdr:row>107</xdr:row>
      <xdr:rowOff>211454</xdr:rowOff>
    </xdr:to>
    <xdr:sp macro="" textlink="">
      <xdr:nvSpPr>
        <xdr:cNvPr id="7" name="Rectangle 6" descr="Email address for the Michigan Department of Treasury's Revenue Sharing and Grants Division PPT Section: TreasORTAPPT@michigan.gov">
          <a:hlinkClick xmlns:r="http://schemas.openxmlformats.org/officeDocument/2006/relationships" r:id="rId1"/>
          <a:extLst>
            <a:ext uri="{FF2B5EF4-FFF2-40B4-BE49-F238E27FC236}">
              <a16:creationId xmlns:a16="http://schemas.microsoft.com/office/drawing/2014/main" id="{965BF770-FE42-4496-A8A5-6417735E3478}"/>
            </a:ext>
          </a:extLst>
        </xdr:cNvPr>
        <xdr:cNvSpPr/>
      </xdr:nvSpPr>
      <xdr:spPr>
        <a:xfrm>
          <a:off x="1228724" y="32691704"/>
          <a:ext cx="1859281" cy="21717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964042</xdr:colOff>
      <xdr:row>31</xdr:row>
      <xdr:rowOff>226695</xdr:rowOff>
    </xdr:from>
    <xdr:to>
      <xdr:col>1</xdr:col>
      <xdr:colOff>1657350</xdr:colOff>
      <xdr:row>32</xdr:row>
      <xdr:rowOff>3138</xdr:rowOff>
    </xdr:to>
    <xdr:sp macro="" textlink="">
      <xdr:nvSpPr>
        <xdr:cNvPr id="8" name="Rectangle 7" descr="Link to Form 5658 - Modification of the 2013, 2014, and 2015 Personal Property Taxable Values Used for the 2026 Personal Property Tax Reimbursement Calculations: https://www.michigan.gov/taxes/-/media/Project/Websites/taxes/PPT/Forms-for-Calculation-of-PPT-Reimbursements/Form-5658--Modification-of-2013-2014-and-2015-TVs-2026.pdf">
          <a:hlinkClick xmlns:r="http://schemas.openxmlformats.org/officeDocument/2006/relationships" r:id="rId3"/>
          <a:extLst>
            <a:ext uri="{FF2B5EF4-FFF2-40B4-BE49-F238E27FC236}">
              <a16:creationId xmlns:a16="http://schemas.microsoft.com/office/drawing/2014/main" id="{5FC77EB4-DD6C-4336-952E-681EDA764DD8}"/>
            </a:ext>
          </a:extLst>
        </xdr:cNvPr>
        <xdr:cNvSpPr/>
      </xdr:nvSpPr>
      <xdr:spPr>
        <a:xfrm>
          <a:off x="1245982" y="9324975"/>
          <a:ext cx="693308" cy="15744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893108</xdr:colOff>
      <xdr:row>39</xdr:row>
      <xdr:rowOff>231736</xdr:rowOff>
    </xdr:from>
    <xdr:to>
      <xdr:col>1</xdr:col>
      <xdr:colOff>1653540</xdr:colOff>
      <xdr:row>39</xdr:row>
      <xdr:rowOff>380999</xdr:rowOff>
    </xdr:to>
    <xdr:sp macro="" textlink="">
      <xdr:nvSpPr>
        <xdr:cNvPr id="9" name="Rectangle 8" descr="Link to Form 5658 - Modification of the 2013, 2014, and 2015 Personal Property Taxable Values Used for the 2026 Personal Property Tax Reimbursement Calculations: https://www.michigan.gov/taxes/-/media/Project/Websites/taxes/PPT/Forms-for-Calculation-of-PPT-Reimbursements/Form-5658--Modification-of-2013-2014-and-2015-TVs-2026.pdf">
          <a:hlinkClick xmlns:r="http://schemas.openxmlformats.org/officeDocument/2006/relationships" r:id="rId3"/>
          <a:extLst>
            <a:ext uri="{FF2B5EF4-FFF2-40B4-BE49-F238E27FC236}">
              <a16:creationId xmlns:a16="http://schemas.microsoft.com/office/drawing/2014/main" id="{2440F1B1-1219-4E8B-9EBB-6F6D1F77C127}"/>
            </a:ext>
          </a:extLst>
        </xdr:cNvPr>
        <xdr:cNvSpPr/>
      </xdr:nvSpPr>
      <xdr:spPr>
        <a:xfrm>
          <a:off x="1175048" y="11616016"/>
          <a:ext cx="760432" cy="14926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3145155</xdr:colOff>
      <xdr:row>43</xdr:row>
      <xdr:rowOff>375285</xdr:rowOff>
    </xdr:from>
    <xdr:to>
      <xdr:col>1</xdr:col>
      <xdr:colOff>3811905</xdr:colOff>
      <xdr:row>44</xdr:row>
      <xdr:rowOff>175260</xdr:rowOff>
    </xdr:to>
    <xdr:sp macro="" textlink="">
      <xdr:nvSpPr>
        <xdr:cNvPr id="10" name="Rectangle 9" descr="Link to Form 5658 - Modification of the 2013, 2014, and 2015 Personal Property Taxable Values Used for the 2026 Personal Property Tax Reimbursement Calculations: https://www.michigan.gov/taxes/-/media/Project/Websites/taxes/PPT/Forms-for-Calculation-of-PPT-Reimbursements/Form-5658--Modification-of-2013-2014-and-2015-TVs-2026.pdf">
          <a:hlinkClick xmlns:r="http://schemas.openxmlformats.org/officeDocument/2006/relationships" r:id="rId3"/>
          <a:extLst>
            <a:ext uri="{FF2B5EF4-FFF2-40B4-BE49-F238E27FC236}">
              <a16:creationId xmlns:a16="http://schemas.microsoft.com/office/drawing/2014/main" id="{2A8A8EBD-5EAE-4CB3-8AF9-DCBD9BC956D4}"/>
            </a:ext>
          </a:extLst>
        </xdr:cNvPr>
        <xdr:cNvSpPr/>
      </xdr:nvSpPr>
      <xdr:spPr>
        <a:xfrm>
          <a:off x="3427095" y="13283565"/>
          <a:ext cx="666750" cy="1809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3495675</xdr:colOff>
      <xdr:row>102</xdr:row>
      <xdr:rowOff>177165</xdr:rowOff>
    </xdr:from>
    <xdr:to>
      <xdr:col>1</xdr:col>
      <xdr:colOff>5313045</xdr:colOff>
      <xdr:row>103</xdr:row>
      <xdr:rowOff>24765</xdr:rowOff>
    </xdr:to>
    <xdr:sp macro="" textlink="">
      <xdr:nvSpPr>
        <xdr:cNvPr id="11" name="Rectangle 10" descr="Email address for the Michigan Department of Treasury's Revenue Sharing and Grants Division PPT Section: TreasORTAPPT@michigan.gov">
          <a:hlinkClick xmlns:r="http://schemas.openxmlformats.org/officeDocument/2006/relationships" r:id="rId1"/>
          <a:extLst>
            <a:ext uri="{FF2B5EF4-FFF2-40B4-BE49-F238E27FC236}">
              <a16:creationId xmlns:a16="http://schemas.microsoft.com/office/drawing/2014/main" id="{F9851D72-B782-43FE-A60F-2DA72AD9FCF9}"/>
            </a:ext>
          </a:extLst>
        </xdr:cNvPr>
        <xdr:cNvSpPr/>
      </xdr:nvSpPr>
      <xdr:spPr>
        <a:xfrm>
          <a:off x="3777615" y="30969585"/>
          <a:ext cx="1817370" cy="2286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tabColor theme="0" tint="-0.499984740745262"/>
    <pageSetUpPr fitToPage="1"/>
  </sheetPr>
  <dimension ref="A1:P427"/>
  <sheetViews>
    <sheetView topLeftCell="A14" zoomScaleNormal="100" workbookViewId="0">
      <selection activeCell="B100" sqref="B100"/>
    </sheetView>
  </sheetViews>
  <sheetFormatPr defaultColWidth="0" defaultRowHeight="14.4" customHeight="1" zeroHeight="1" x14ac:dyDescent="0.3"/>
  <cols>
    <col min="1" max="1" width="4.109375" style="203" customWidth="1"/>
    <col min="2" max="2" width="113.88671875" style="1" customWidth="1"/>
    <col min="3" max="3" width="3" style="1" customWidth="1"/>
    <col min="4" max="16" width="0" hidden="1" customWidth="1"/>
    <col min="17" max="16384" width="9.109375" hidden="1"/>
  </cols>
  <sheetData>
    <row r="1" spans="1:3" ht="15.75" customHeight="1" x14ac:dyDescent="0.3">
      <c r="A1" s="201">
        <v>2026</v>
      </c>
      <c r="C1" s="202">
        <v>73</v>
      </c>
    </row>
    <row r="2" spans="1:3" ht="15.75" customHeight="1" x14ac:dyDescent="0.3">
      <c r="B2" s="204" t="s">
        <v>381</v>
      </c>
    </row>
    <row r="3" spans="1:3" ht="15.75" customHeight="1" x14ac:dyDescent="0.3">
      <c r="B3" s="205" t="s">
        <v>382</v>
      </c>
    </row>
    <row r="4" spans="1:3" s="209" customFormat="1" ht="30" customHeight="1" x14ac:dyDescent="0.3">
      <c r="A4" s="206"/>
      <c r="B4" s="207" t="s">
        <v>383</v>
      </c>
      <c r="C4" s="208"/>
    </row>
    <row r="5" spans="1:3" ht="23.4" x14ac:dyDescent="0.45">
      <c r="B5" s="210" t="s">
        <v>384</v>
      </c>
    </row>
    <row r="6" spans="1:3" ht="15.75" customHeight="1" x14ac:dyDescent="0.3">
      <c r="B6" s="211" t="s">
        <v>385</v>
      </c>
    </row>
    <row r="7" spans="1:3" ht="15.75" customHeight="1" x14ac:dyDescent="0.3">
      <c r="B7" s="212" t="s">
        <v>386</v>
      </c>
    </row>
    <row r="8" spans="1:3" s="216" customFormat="1" ht="30" customHeight="1" x14ac:dyDescent="0.3">
      <c r="A8" s="213"/>
      <c r="B8" s="214" t="s">
        <v>387</v>
      </c>
      <c r="C8" s="215"/>
    </row>
    <row r="9" spans="1:3" ht="30" customHeight="1" x14ac:dyDescent="0.3">
      <c r="B9" s="217" t="s">
        <v>388</v>
      </c>
    </row>
    <row r="10" spans="1:3" ht="15" customHeight="1" x14ac:dyDescent="0.3">
      <c r="B10" s="217" t="s">
        <v>389</v>
      </c>
    </row>
    <row r="11" spans="1:3" ht="15" customHeight="1" x14ac:dyDescent="0.3">
      <c r="B11" s="217" t="s">
        <v>390</v>
      </c>
    </row>
    <row r="12" spans="1:3" ht="30" customHeight="1" x14ac:dyDescent="0.3">
      <c r="B12" s="218" t="s">
        <v>391</v>
      </c>
    </row>
    <row r="13" spans="1:3" s="222" customFormat="1" ht="30" customHeight="1" x14ac:dyDescent="0.3">
      <c r="A13" s="219"/>
      <c r="B13" s="220" t="s">
        <v>392</v>
      </c>
      <c r="C13" s="221"/>
    </row>
    <row r="14" spans="1:3" ht="30" customHeight="1" x14ac:dyDescent="0.3">
      <c r="B14" s="223" t="s">
        <v>393</v>
      </c>
    </row>
    <row r="15" spans="1:3" ht="30" customHeight="1" x14ac:dyDescent="0.3">
      <c r="B15" s="218" t="s">
        <v>394</v>
      </c>
    </row>
    <row r="16" spans="1:3" ht="30" customHeight="1" x14ac:dyDescent="0.3">
      <c r="B16" s="224" t="s">
        <v>395</v>
      </c>
    </row>
    <row r="17" spans="1:3" ht="15" customHeight="1" x14ac:dyDescent="0.3">
      <c r="B17" s="224" t="s">
        <v>396</v>
      </c>
    </row>
    <row r="18" spans="1:3" ht="15" customHeight="1" x14ac:dyDescent="0.3">
      <c r="B18" s="224" t="s">
        <v>397</v>
      </c>
    </row>
    <row r="19" spans="1:3" ht="30" customHeight="1" x14ac:dyDescent="0.3">
      <c r="B19" s="225" t="s">
        <v>398</v>
      </c>
    </row>
    <row r="20" spans="1:3" ht="30" customHeight="1" x14ac:dyDescent="0.3">
      <c r="B20" s="218" t="s">
        <v>399</v>
      </c>
    </row>
    <row r="21" spans="1:3" ht="15" customHeight="1" x14ac:dyDescent="0.3">
      <c r="B21" s="226" t="s">
        <v>400</v>
      </c>
    </row>
    <row r="22" spans="1:3" ht="30" customHeight="1" x14ac:dyDescent="0.3">
      <c r="B22" s="225" t="s">
        <v>401</v>
      </c>
    </row>
    <row r="23" spans="1:3" ht="30" customHeight="1" x14ac:dyDescent="0.3">
      <c r="B23" s="226" t="s">
        <v>402</v>
      </c>
    </row>
    <row r="24" spans="1:3" ht="15" customHeight="1" x14ac:dyDescent="0.3">
      <c r="B24" s="226" t="s">
        <v>403</v>
      </c>
    </row>
    <row r="25" spans="1:3" s="222" customFormat="1" ht="30" customHeight="1" x14ac:dyDescent="0.3">
      <c r="A25" s="219"/>
      <c r="B25" s="220" t="s">
        <v>404</v>
      </c>
      <c r="C25" s="221"/>
    </row>
    <row r="26" spans="1:3" ht="30" customHeight="1" x14ac:dyDescent="0.3">
      <c r="B26" s="227" t="s">
        <v>405</v>
      </c>
    </row>
    <row r="27" spans="1:3" ht="15" customHeight="1" x14ac:dyDescent="0.3">
      <c r="B27" s="228" t="s">
        <v>406</v>
      </c>
    </row>
    <row r="28" spans="1:3" ht="15" customHeight="1" x14ac:dyDescent="0.3">
      <c r="B28" s="228" t="s">
        <v>407</v>
      </c>
    </row>
    <row r="29" spans="1:3" ht="30" customHeight="1" x14ac:dyDescent="0.3">
      <c r="B29" s="228" t="s">
        <v>408</v>
      </c>
    </row>
    <row r="30" spans="1:3" ht="30" customHeight="1" x14ac:dyDescent="0.3">
      <c r="B30" s="228" t="s">
        <v>409</v>
      </c>
    </row>
    <row r="31" spans="1:3" ht="15" customHeight="1" x14ac:dyDescent="0.3">
      <c r="B31" s="228" t="s">
        <v>410</v>
      </c>
    </row>
    <row r="32" spans="1:3" ht="30" customHeight="1" x14ac:dyDescent="0.3">
      <c r="B32" s="228" t="s">
        <v>411</v>
      </c>
    </row>
    <row r="33" spans="1:3" ht="30" customHeight="1" x14ac:dyDescent="0.3">
      <c r="B33" s="229" t="s">
        <v>412</v>
      </c>
    </row>
    <row r="34" spans="1:3" ht="15" customHeight="1" x14ac:dyDescent="0.3">
      <c r="B34" s="228" t="s">
        <v>413</v>
      </c>
    </row>
    <row r="35" spans="1:3" ht="15" customHeight="1" x14ac:dyDescent="0.3">
      <c r="B35" s="228" t="s">
        <v>414</v>
      </c>
    </row>
    <row r="36" spans="1:3" ht="30" customHeight="1" x14ac:dyDescent="0.3">
      <c r="B36" s="228" t="s">
        <v>415</v>
      </c>
    </row>
    <row r="37" spans="1:3" ht="15" customHeight="1" x14ac:dyDescent="0.3">
      <c r="B37" s="228" t="s">
        <v>416</v>
      </c>
    </row>
    <row r="38" spans="1:3" ht="30" customHeight="1" x14ac:dyDescent="0.3">
      <c r="B38" s="228" t="s">
        <v>417</v>
      </c>
    </row>
    <row r="39" spans="1:3" ht="15" customHeight="1" x14ac:dyDescent="0.3">
      <c r="B39" s="228" t="s">
        <v>418</v>
      </c>
    </row>
    <row r="40" spans="1:3" ht="30" customHeight="1" x14ac:dyDescent="0.3">
      <c r="B40" s="228" t="s">
        <v>411</v>
      </c>
    </row>
    <row r="41" spans="1:3" ht="30" customHeight="1" x14ac:dyDescent="0.3">
      <c r="B41" s="228" t="s">
        <v>419</v>
      </c>
    </row>
    <row r="42" spans="1:3" s="222" customFormat="1" ht="30" customHeight="1" x14ac:dyDescent="0.3">
      <c r="A42" s="219"/>
      <c r="B42" s="230" t="s">
        <v>420</v>
      </c>
      <c r="C42" s="221"/>
    </row>
    <row r="43" spans="1:3" ht="30" customHeight="1" x14ac:dyDescent="0.3">
      <c r="B43" s="231" t="s">
        <v>421</v>
      </c>
    </row>
    <row r="44" spans="1:3" ht="30" customHeight="1" x14ac:dyDescent="0.3">
      <c r="B44" s="232" t="s">
        <v>422</v>
      </c>
    </row>
    <row r="45" spans="1:3" ht="15" customHeight="1" x14ac:dyDescent="0.3">
      <c r="B45" s="232" t="s">
        <v>423</v>
      </c>
    </row>
    <row r="46" spans="1:3" ht="15" customHeight="1" x14ac:dyDescent="0.3">
      <c r="B46" s="233" t="s">
        <v>424</v>
      </c>
    </row>
    <row r="47" spans="1:3" ht="15" customHeight="1" x14ac:dyDescent="0.3">
      <c r="B47" s="232" t="s">
        <v>425</v>
      </c>
    </row>
    <row r="48" spans="1:3" ht="30" customHeight="1" x14ac:dyDescent="0.3">
      <c r="B48" s="232" t="s">
        <v>426</v>
      </c>
    </row>
    <row r="49" spans="1:3" ht="15" customHeight="1" x14ac:dyDescent="0.3">
      <c r="B49" s="232" t="s">
        <v>427</v>
      </c>
    </row>
    <row r="50" spans="1:3" ht="30" customHeight="1" x14ac:dyDescent="0.3">
      <c r="B50" s="232" t="s">
        <v>428</v>
      </c>
    </row>
    <row r="51" spans="1:3" ht="15" customHeight="1" x14ac:dyDescent="0.3">
      <c r="B51" s="232" t="s">
        <v>429</v>
      </c>
    </row>
    <row r="52" spans="1:3" s="222" customFormat="1" ht="30" customHeight="1" x14ac:dyDescent="0.3">
      <c r="A52" s="219"/>
      <c r="B52" s="234" t="s">
        <v>430</v>
      </c>
      <c r="C52" s="221"/>
    </row>
    <row r="53" spans="1:3" ht="30" customHeight="1" x14ac:dyDescent="0.3">
      <c r="B53" s="235" t="s">
        <v>431</v>
      </c>
    </row>
    <row r="54" spans="1:3" ht="30" customHeight="1" x14ac:dyDescent="0.3">
      <c r="B54" s="226" t="s">
        <v>432</v>
      </c>
    </row>
    <row r="55" spans="1:3" ht="15" customHeight="1" x14ac:dyDescent="0.3">
      <c r="B55" s="226" t="s">
        <v>433</v>
      </c>
    </row>
    <row r="56" spans="1:3" ht="30" customHeight="1" x14ac:dyDescent="0.3">
      <c r="B56" s="226" t="s">
        <v>434</v>
      </c>
    </row>
    <row r="57" spans="1:3" ht="15" customHeight="1" x14ac:dyDescent="0.3">
      <c r="B57" s="226" t="s">
        <v>435</v>
      </c>
    </row>
    <row r="58" spans="1:3" ht="15" customHeight="1" x14ac:dyDescent="0.3">
      <c r="B58" s="226" t="s">
        <v>436</v>
      </c>
    </row>
    <row r="59" spans="1:3" s="222" customFormat="1" ht="30" customHeight="1" x14ac:dyDescent="0.3">
      <c r="A59" s="219"/>
      <c r="B59" s="236" t="s">
        <v>437</v>
      </c>
      <c r="C59" s="221"/>
    </row>
    <row r="60" spans="1:3" ht="30" customHeight="1" x14ac:dyDescent="0.3">
      <c r="B60" s="227" t="s">
        <v>438</v>
      </c>
    </row>
    <row r="61" spans="1:3" ht="15" customHeight="1" x14ac:dyDescent="0.3">
      <c r="B61" s="228" t="s">
        <v>439</v>
      </c>
    </row>
    <row r="62" spans="1:3" ht="15" customHeight="1" x14ac:dyDescent="0.3">
      <c r="B62" s="228" t="s">
        <v>440</v>
      </c>
    </row>
    <row r="63" spans="1:3" ht="30" customHeight="1" x14ac:dyDescent="0.3">
      <c r="B63" s="228" t="s">
        <v>441</v>
      </c>
    </row>
    <row r="64" spans="1:3" ht="30" customHeight="1" x14ac:dyDescent="0.3">
      <c r="B64" s="228" t="s">
        <v>442</v>
      </c>
    </row>
    <row r="65" spans="1:3" s="222" customFormat="1" ht="30" customHeight="1" x14ac:dyDescent="0.3">
      <c r="A65" s="219"/>
      <c r="B65" s="230" t="s">
        <v>443</v>
      </c>
      <c r="C65" s="221"/>
    </row>
    <row r="66" spans="1:3" ht="30" customHeight="1" x14ac:dyDescent="0.3">
      <c r="B66" s="237" t="s">
        <v>444</v>
      </c>
    </row>
    <row r="67" spans="1:3" ht="15" customHeight="1" x14ac:dyDescent="0.3">
      <c r="B67" s="226" t="s">
        <v>445</v>
      </c>
    </row>
    <row r="68" spans="1:3" ht="15" customHeight="1" x14ac:dyDescent="0.3">
      <c r="B68" s="226" t="s">
        <v>446</v>
      </c>
    </row>
    <row r="69" spans="1:3" ht="15" customHeight="1" x14ac:dyDescent="0.3">
      <c r="B69" s="226" t="s">
        <v>447</v>
      </c>
    </row>
    <row r="70" spans="1:3" ht="30" customHeight="1" x14ac:dyDescent="0.3">
      <c r="B70" s="218" t="s">
        <v>448</v>
      </c>
    </row>
    <row r="71" spans="1:3" ht="15" customHeight="1" x14ac:dyDescent="0.3">
      <c r="B71" s="218" t="s">
        <v>449</v>
      </c>
    </row>
    <row r="72" spans="1:3" s="241" customFormat="1" ht="45" customHeight="1" x14ac:dyDescent="0.3">
      <c r="A72" s="238"/>
      <c r="B72" s="239" t="s">
        <v>450</v>
      </c>
      <c r="C72" s="240"/>
    </row>
    <row r="73" spans="1:3" ht="30" customHeight="1" x14ac:dyDescent="0.3">
      <c r="B73" s="223" t="s">
        <v>451</v>
      </c>
    </row>
    <row r="74" spans="1:3" ht="30" customHeight="1" x14ac:dyDescent="0.3">
      <c r="B74" s="242" t="s">
        <v>452</v>
      </c>
    </row>
    <row r="75" spans="1:3" ht="30" customHeight="1" x14ac:dyDescent="0.3">
      <c r="B75" s="243" t="s">
        <v>453</v>
      </c>
      <c r="C75" s="244"/>
    </row>
    <row r="76" spans="1:3" ht="30" customHeight="1" x14ac:dyDescent="0.3">
      <c r="B76" s="226" t="s">
        <v>454</v>
      </c>
      <c r="C76" s="244"/>
    </row>
    <row r="77" spans="1:3" ht="15" customHeight="1" x14ac:dyDescent="0.3">
      <c r="B77" s="226" t="s">
        <v>455</v>
      </c>
      <c r="C77" s="244"/>
    </row>
    <row r="78" spans="1:3" ht="30" customHeight="1" x14ac:dyDescent="0.3">
      <c r="B78" s="226" t="s">
        <v>456</v>
      </c>
      <c r="C78" s="244"/>
    </row>
    <row r="79" spans="1:3" ht="15" customHeight="1" x14ac:dyDescent="0.3">
      <c r="B79" s="243" t="s">
        <v>457</v>
      </c>
      <c r="C79" s="2"/>
    </row>
    <row r="80" spans="1:3" ht="15" customHeight="1" x14ac:dyDescent="0.3">
      <c r="B80" s="226" t="s">
        <v>458</v>
      </c>
      <c r="C80" s="244"/>
    </row>
    <row r="81" spans="1:3" ht="30" customHeight="1" x14ac:dyDescent="0.3">
      <c r="B81" s="225" t="s">
        <v>459</v>
      </c>
    </row>
    <row r="82" spans="1:3" ht="30" customHeight="1" x14ac:dyDescent="0.3">
      <c r="B82" s="218" t="s">
        <v>460</v>
      </c>
    </row>
    <row r="83" spans="1:3" ht="15" customHeight="1" x14ac:dyDescent="0.3">
      <c r="B83" s="218" t="s">
        <v>461</v>
      </c>
    </row>
    <row r="84" spans="1:3" ht="15" customHeight="1" x14ac:dyDescent="0.3">
      <c r="B84" s="218" t="s">
        <v>462</v>
      </c>
    </row>
    <row r="85" spans="1:3" ht="15" customHeight="1" x14ac:dyDescent="0.3">
      <c r="B85" s="218" t="s">
        <v>463</v>
      </c>
    </row>
    <row r="86" spans="1:3" s="222" customFormat="1" ht="30" customHeight="1" x14ac:dyDescent="0.3">
      <c r="A86" s="219"/>
      <c r="B86" s="220" t="s">
        <v>464</v>
      </c>
      <c r="C86" s="221"/>
    </row>
    <row r="87" spans="1:3" ht="30" customHeight="1" x14ac:dyDescent="0.3">
      <c r="B87" s="223" t="s">
        <v>465</v>
      </c>
    </row>
    <row r="88" spans="1:3" ht="30" customHeight="1" x14ac:dyDescent="0.3">
      <c r="B88" s="226" t="s">
        <v>466</v>
      </c>
    </row>
    <row r="89" spans="1:3" ht="15" customHeight="1" x14ac:dyDescent="0.3">
      <c r="B89" s="226" t="s">
        <v>467</v>
      </c>
    </row>
    <row r="90" spans="1:3" ht="30" customHeight="1" x14ac:dyDescent="0.3">
      <c r="B90" s="226" t="s">
        <v>468</v>
      </c>
    </row>
    <row r="91" spans="1:3" s="222" customFormat="1" ht="30" customHeight="1" x14ac:dyDescent="0.3">
      <c r="A91" s="219"/>
      <c r="B91" s="236" t="s">
        <v>469</v>
      </c>
      <c r="C91" s="221"/>
    </row>
    <row r="92" spans="1:3" ht="30" customHeight="1" x14ac:dyDescent="0.3">
      <c r="B92" s="223" t="s">
        <v>470</v>
      </c>
    </row>
    <row r="93" spans="1:3" ht="30" customHeight="1" x14ac:dyDescent="0.3">
      <c r="B93" s="245" t="s">
        <v>471</v>
      </c>
    </row>
    <row r="94" spans="1:3" s="222" customFormat="1" ht="30" customHeight="1" x14ac:dyDescent="0.3">
      <c r="A94" s="219"/>
      <c r="B94" s="246" t="s">
        <v>472</v>
      </c>
      <c r="C94" s="221"/>
    </row>
    <row r="95" spans="1:3" s="222" customFormat="1" ht="20.100000000000001" customHeight="1" x14ac:dyDescent="0.3">
      <c r="A95" s="219"/>
      <c r="B95" s="247" t="s">
        <v>485</v>
      </c>
      <c r="C95" s="221"/>
    </row>
    <row r="96" spans="1:3" s="222" customFormat="1" x14ac:dyDescent="0.3">
      <c r="A96" s="219"/>
      <c r="B96" s="248" t="s">
        <v>473</v>
      </c>
      <c r="C96" s="221"/>
    </row>
    <row r="97" spans="1:3" s="222" customFormat="1" ht="20.100000000000001" customHeight="1" x14ac:dyDescent="0.3">
      <c r="A97" s="219"/>
      <c r="B97" s="249">
        <v>9897905262</v>
      </c>
      <c r="C97" s="221"/>
    </row>
    <row r="98" spans="1:3" s="222" customFormat="1" x14ac:dyDescent="0.3">
      <c r="A98" s="219"/>
      <c r="B98" s="248" t="s">
        <v>474</v>
      </c>
      <c r="C98" s="221"/>
    </row>
    <row r="99" spans="1:3" s="252" customFormat="1" ht="20.100000000000001" customHeight="1" x14ac:dyDescent="0.3">
      <c r="A99" s="250"/>
      <c r="B99" s="251">
        <v>46156</v>
      </c>
      <c r="C99" s="2"/>
    </row>
    <row r="100" spans="1:3" ht="15" customHeight="1" x14ac:dyDescent="0.3">
      <c r="B100" s="248" t="s">
        <v>483</v>
      </c>
    </row>
    <row r="101" spans="1:3" s="241" customFormat="1" ht="45" customHeight="1" x14ac:dyDescent="0.3">
      <c r="A101" s="238"/>
      <c r="B101" s="253" t="s">
        <v>475</v>
      </c>
      <c r="C101" s="240"/>
    </row>
    <row r="102" spans="1:3" ht="30" customHeight="1" x14ac:dyDescent="0.3">
      <c r="B102" s="223" t="s">
        <v>476</v>
      </c>
    </row>
    <row r="103" spans="1:3" ht="30" customHeight="1" x14ac:dyDescent="0.3">
      <c r="B103" s="217" t="s">
        <v>477</v>
      </c>
    </row>
    <row r="104" spans="1:3" ht="15" customHeight="1" x14ac:dyDescent="0.3">
      <c r="B104" s="217" t="s">
        <v>478</v>
      </c>
    </row>
    <row r="105" spans="1:3" s="241" customFormat="1" ht="45" customHeight="1" x14ac:dyDescent="0.3">
      <c r="A105" s="238"/>
      <c r="B105" s="254" t="s">
        <v>479</v>
      </c>
      <c r="C105" s="240"/>
    </row>
    <row r="106" spans="1:3" ht="30" customHeight="1" x14ac:dyDescent="0.3">
      <c r="B106" s="223" t="s">
        <v>480</v>
      </c>
    </row>
    <row r="107" spans="1:3" ht="30" customHeight="1" x14ac:dyDescent="0.3">
      <c r="B107" s="217" t="s">
        <v>481</v>
      </c>
    </row>
    <row r="108" spans="1:3" s="222" customFormat="1" ht="30" customHeight="1" x14ac:dyDescent="0.3">
      <c r="A108" s="219"/>
      <c r="B108" s="255" t="s">
        <v>482</v>
      </c>
      <c r="C108" s="221"/>
    </row>
    <row r="109" spans="1:3" x14ac:dyDescent="0.3"/>
    <row r="110" spans="1:3" x14ac:dyDescent="0.3"/>
    <row r="111" spans="1:3" x14ac:dyDescent="0.3"/>
    <row r="112" spans="1:3" x14ac:dyDescent="0.3"/>
    <row r="113" x14ac:dyDescent="0.3"/>
    <row r="114" x14ac:dyDescent="0.3"/>
    <row r="115" x14ac:dyDescent="0.3"/>
    <row r="116" x14ac:dyDescent="0.3"/>
    <row r="117" x14ac:dyDescent="0.3"/>
    <row r="118" x14ac:dyDescent="0.3"/>
    <row r="119" x14ac:dyDescent="0.3"/>
    <row r="120" x14ac:dyDescent="0.3"/>
    <row r="121" x14ac:dyDescent="0.3"/>
    <row r="122" x14ac:dyDescent="0.3"/>
    <row r="123" x14ac:dyDescent="0.3"/>
    <row r="124" x14ac:dyDescent="0.3"/>
    <row r="125" x14ac:dyDescent="0.3"/>
    <row r="126" x14ac:dyDescent="0.3"/>
    <row r="127" x14ac:dyDescent="0.3"/>
    <row r="128" x14ac:dyDescent="0.3"/>
    <row r="129" x14ac:dyDescent="0.3"/>
    <row r="130" x14ac:dyDescent="0.3"/>
    <row r="131" x14ac:dyDescent="0.3"/>
    <row r="132" x14ac:dyDescent="0.3"/>
    <row r="133" x14ac:dyDescent="0.3"/>
    <row r="134" x14ac:dyDescent="0.3"/>
    <row r="135" x14ac:dyDescent="0.3"/>
    <row r="136" x14ac:dyDescent="0.3"/>
    <row r="137" x14ac:dyDescent="0.3"/>
    <row r="138" x14ac:dyDescent="0.3"/>
    <row r="139" x14ac:dyDescent="0.3"/>
    <row r="140" x14ac:dyDescent="0.3"/>
    <row r="141" x14ac:dyDescent="0.3"/>
    <row r="142" x14ac:dyDescent="0.3"/>
    <row r="143" x14ac:dyDescent="0.3"/>
    <row r="144"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5" x14ac:dyDescent="0.3"/>
    <row r="166" x14ac:dyDescent="0.3"/>
    <row r="167" x14ac:dyDescent="0.3"/>
    <row r="168" x14ac:dyDescent="0.3"/>
    <row r="169" x14ac:dyDescent="0.3"/>
    <row r="170" x14ac:dyDescent="0.3"/>
    <row r="171" x14ac:dyDescent="0.3"/>
    <row r="172" x14ac:dyDescent="0.3"/>
    <row r="173" x14ac:dyDescent="0.3"/>
    <row r="174" x14ac:dyDescent="0.3"/>
    <row r="175" x14ac:dyDescent="0.3"/>
    <row r="176" x14ac:dyDescent="0.3"/>
    <row r="177" x14ac:dyDescent="0.3"/>
    <row r="178" x14ac:dyDescent="0.3"/>
    <row r="179" x14ac:dyDescent="0.3"/>
    <row r="180" x14ac:dyDescent="0.3"/>
    <row r="181" x14ac:dyDescent="0.3"/>
    <row r="182" x14ac:dyDescent="0.3"/>
    <row r="183" x14ac:dyDescent="0.3"/>
    <row r="184" x14ac:dyDescent="0.3"/>
    <row r="185" x14ac:dyDescent="0.3"/>
    <row r="186" x14ac:dyDescent="0.3"/>
    <row r="187" x14ac:dyDescent="0.3"/>
    <row r="188" x14ac:dyDescent="0.3"/>
    <row r="189" x14ac:dyDescent="0.3"/>
    <row r="190" x14ac:dyDescent="0.3"/>
    <row r="191" x14ac:dyDescent="0.3"/>
    <row r="192" x14ac:dyDescent="0.3"/>
    <row r="193" x14ac:dyDescent="0.3"/>
    <row r="194" x14ac:dyDescent="0.3"/>
    <row r="195" x14ac:dyDescent="0.3"/>
    <row r="196" x14ac:dyDescent="0.3"/>
    <row r="197" x14ac:dyDescent="0.3"/>
    <row r="198" x14ac:dyDescent="0.3"/>
    <row r="199" x14ac:dyDescent="0.3"/>
    <row r="200" x14ac:dyDescent="0.3"/>
    <row r="201" x14ac:dyDescent="0.3"/>
    <row r="202" x14ac:dyDescent="0.3"/>
    <row r="203" x14ac:dyDescent="0.3"/>
    <row r="204" x14ac:dyDescent="0.3"/>
    <row r="205" x14ac:dyDescent="0.3"/>
    <row r="206" x14ac:dyDescent="0.3"/>
    <row r="207" x14ac:dyDescent="0.3"/>
    <row r="208" x14ac:dyDescent="0.3"/>
    <row r="209" x14ac:dyDescent="0.3"/>
    <row r="210" x14ac:dyDescent="0.3"/>
    <row r="211" x14ac:dyDescent="0.3"/>
    <row r="212" x14ac:dyDescent="0.3"/>
    <row r="213" x14ac:dyDescent="0.3"/>
    <row r="214" x14ac:dyDescent="0.3"/>
    <row r="215" x14ac:dyDescent="0.3"/>
    <row r="216" x14ac:dyDescent="0.3"/>
    <row r="217" x14ac:dyDescent="0.3"/>
    <row r="218" x14ac:dyDescent="0.3"/>
    <row r="219" x14ac:dyDescent="0.3"/>
    <row r="220" x14ac:dyDescent="0.3"/>
    <row r="221" x14ac:dyDescent="0.3"/>
    <row r="222" x14ac:dyDescent="0.3"/>
    <row r="223" x14ac:dyDescent="0.3"/>
    <row r="224" x14ac:dyDescent="0.3"/>
    <row r="225" x14ac:dyDescent="0.3"/>
    <row r="226" x14ac:dyDescent="0.3"/>
    <row r="227" x14ac:dyDescent="0.3"/>
    <row r="228" x14ac:dyDescent="0.3"/>
    <row r="229" x14ac:dyDescent="0.3"/>
    <row r="230" x14ac:dyDescent="0.3"/>
    <row r="231" x14ac:dyDescent="0.3"/>
    <row r="232" x14ac:dyDescent="0.3"/>
    <row r="233" x14ac:dyDescent="0.3"/>
    <row r="234" x14ac:dyDescent="0.3"/>
    <row r="235" x14ac:dyDescent="0.3"/>
    <row r="236" x14ac:dyDescent="0.3"/>
    <row r="237" x14ac:dyDescent="0.3"/>
    <row r="238" x14ac:dyDescent="0.3"/>
    <row r="239" x14ac:dyDescent="0.3"/>
    <row r="240" x14ac:dyDescent="0.3"/>
    <row r="241" x14ac:dyDescent="0.3"/>
    <row r="242" x14ac:dyDescent="0.3"/>
    <row r="243" x14ac:dyDescent="0.3"/>
    <row r="244" x14ac:dyDescent="0.3"/>
    <row r="245" x14ac:dyDescent="0.3"/>
    <row r="246" x14ac:dyDescent="0.3"/>
    <row r="247" x14ac:dyDescent="0.3"/>
    <row r="248" x14ac:dyDescent="0.3"/>
    <row r="249" x14ac:dyDescent="0.3"/>
    <row r="250" x14ac:dyDescent="0.3"/>
    <row r="251" x14ac:dyDescent="0.3"/>
    <row r="252" x14ac:dyDescent="0.3"/>
    <row r="253" x14ac:dyDescent="0.3"/>
    <row r="254" x14ac:dyDescent="0.3"/>
    <row r="255" x14ac:dyDescent="0.3"/>
    <row r="256" x14ac:dyDescent="0.3"/>
    <row r="257" x14ac:dyDescent="0.3"/>
    <row r="258" x14ac:dyDescent="0.3"/>
    <row r="259" x14ac:dyDescent="0.3"/>
    <row r="260" x14ac:dyDescent="0.3"/>
    <row r="261" x14ac:dyDescent="0.3"/>
    <row r="262" x14ac:dyDescent="0.3"/>
    <row r="263" x14ac:dyDescent="0.3"/>
    <row r="264" x14ac:dyDescent="0.3"/>
    <row r="265" x14ac:dyDescent="0.3"/>
    <row r="266" x14ac:dyDescent="0.3"/>
    <row r="267" x14ac:dyDescent="0.3"/>
    <row r="268" x14ac:dyDescent="0.3"/>
    <row r="269" x14ac:dyDescent="0.3"/>
    <row r="270" x14ac:dyDescent="0.3"/>
    <row r="271" x14ac:dyDescent="0.3"/>
    <row r="272" x14ac:dyDescent="0.3"/>
    <row r="273" x14ac:dyDescent="0.3"/>
    <row r="274" x14ac:dyDescent="0.3"/>
    <row r="275" x14ac:dyDescent="0.3"/>
    <row r="276" x14ac:dyDescent="0.3"/>
    <row r="277" x14ac:dyDescent="0.3"/>
    <row r="278" x14ac:dyDescent="0.3"/>
    <row r="279" x14ac:dyDescent="0.3"/>
    <row r="280" x14ac:dyDescent="0.3"/>
    <row r="281" x14ac:dyDescent="0.3"/>
    <row r="282" x14ac:dyDescent="0.3"/>
    <row r="283" x14ac:dyDescent="0.3"/>
    <row r="284" x14ac:dyDescent="0.3"/>
    <row r="285" x14ac:dyDescent="0.3"/>
    <row r="286" x14ac:dyDescent="0.3"/>
    <row r="287" x14ac:dyDescent="0.3"/>
    <row r="288" x14ac:dyDescent="0.3"/>
    <row r="289" x14ac:dyDescent="0.3"/>
    <row r="290" x14ac:dyDescent="0.3"/>
    <row r="291" x14ac:dyDescent="0.3"/>
    <row r="292" x14ac:dyDescent="0.3"/>
    <row r="293" x14ac:dyDescent="0.3"/>
    <row r="294" x14ac:dyDescent="0.3"/>
    <row r="295" x14ac:dyDescent="0.3"/>
    <row r="296" x14ac:dyDescent="0.3"/>
    <row r="297" x14ac:dyDescent="0.3"/>
    <row r="298" x14ac:dyDescent="0.3"/>
    <row r="299" x14ac:dyDescent="0.3"/>
    <row r="300" x14ac:dyDescent="0.3"/>
    <row r="301" x14ac:dyDescent="0.3"/>
    <row r="302" x14ac:dyDescent="0.3"/>
    <row r="303" x14ac:dyDescent="0.3"/>
    <row r="304" x14ac:dyDescent="0.3"/>
    <row r="305" x14ac:dyDescent="0.3"/>
    <row r="306" x14ac:dyDescent="0.3"/>
    <row r="307" x14ac:dyDescent="0.3"/>
    <row r="308" x14ac:dyDescent="0.3"/>
    <row r="309" x14ac:dyDescent="0.3"/>
    <row r="310" x14ac:dyDescent="0.3"/>
    <row r="311" x14ac:dyDescent="0.3"/>
    <row r="312" x14ac:dyDescent="0.3"/>
    <row r="313" x14ac:dyDescent="0.3"/>
    <row r="314" x14ac:dyDescent="0.3"/>
    <row r="315" x14ac:dyDescent="0.3"/>
    <row r="316" x14ac:dyDescent="0.3"/>
    <row r="317" x14ac:dyDescent="0.3"/>
    <row r="318" x14ac:dyDescent="0.3"/>
    <row r="319" x14ac:dyDescent="0.3"/>
    <row r="320" x14ac:dyDescent="0.3"/>
    <row r="321" x14ac:dyDescent="0.3"/>
    <row r="322" x14ac:dyDescent="0.3"/>
    <row r="323" x14ac:dyDescent="0.3"/>
    <row r="324" x14ac:dyDescent="0.3"/>
    <row r="325" x14ac:dyDescent="0.3"/>
    <row r="326" x14ac:dyDescent="0.3"/>
    <row r="327" x14ac:dyDescent="0.3"/>
    <row r="328" x14ac:dyDescent="0.3"/>
    <row r="329" x14ac:dyDescent="0.3"/>
    <row r="330" x14ac:dyDescent="0.3"/>
    <row r="331" x14ac:dyDescent="0.3"/>
    <row r="332" x14ac:dyDescent="0.3"/>
    <row r="333" x14ac:dyDescent="0.3"/>
    <row r="334" x14ac:dyDescent="0.3"/>
    <row r="335" x14ac:dyDescent="0.3"/>
    <row r="336" x14ac:dyDescent="0.3"/>
    <row r="337" x14ac:dyDescent="0.3"/>
    <row r="338" x14ac:dyDescent="0.3"/>
    <row r="339" x14ac:dyDescent="0.3"/>
    <row r="340" x14ac:dyDescent="0.3"/>
    <row r="341" x14ac:dyDescent="0.3"/>
    <row r="342" x14ac:dyDescent="0.3"/>
    <row r="343" x14ac:dyDescent="0.3"/>
    <row r="344" x14ac:dyDescent="0.3"/>
    <row r="345" x14ac:dyDescent="0.3"/>
    <row r="346" x14ac:dyDescent="0.3"/>
    <row r="347" x14ac:dyDescent="0.3"/>
    <row r="348" x14ac:dyDescent="0.3"/>
    <row r="349" x14ac:dyDescent="0.3"/>
    <row r="350" x14ac:dyDescent="0.3"/>
    <row r="351" x14ac:dyDescent="0.3"/>
    <row r="352" x14ac:dyDescent="0.3"/>
    <row r="353" x14ac:dyDescent="0.3"/>
    <row r="354" x14ac:dyDescent="0.3"/>
    <row r="355" x14ac:dyDescent="0.3"/>
    <row r="356" x14ac:dyDescent="0.3"/>
    <row r="357" x14ac:dyDescent="0.3"/>
    <row r="358" x14ac:dyDescent="0.3"/>
    <row r="359" x14ac:dyDescent="0.3"/>
    <row r="360" x14ac:dyDescent="0.3"/>
    <row r="361" x14ac:dyDescent="0.3"/>
    <row r="362" x14ac:dyDescent="0.3"/>
    <row r="363" x14ac:dyDescent="0.3"/>
    <row r="364" x14ac:dyDescent="0.3"/>
    <row r="365" x14ac:dyDescent="0.3"/>
    <row r="366" x14ac:dyDescent="0.3"/>
    <row r="367" x14ac:dyDescent="0.3"/>
    <row r="368" x14ac:dyDescent="0.3"/>
    <row r="369" x14ac:dyDescent="0.3"/>
    <row r="370" x14ac:dyDescent="0.3"/>
    <row r="371" x14ac:dyDescent="0.3"/>
    <row r="372" x14ac:dyDescent="0.3"/>
    <row r="373" x14ac:dyDescent="0.3"/>
    <row r="374" x14ac:dyDescent="0.3"/>
    <row r="375" x14ac:dyDescent="0.3"/>
    <row r="376" x14ac:dyDescent="0.3"/>
    <row r="377" x14ac:dyDescent="0.3"/>
    <row r="378" x14ac:dyDescent="0.3"/>
    <row r="379" x14ac:dyDescent="0.3"/>
    <row r="380" x14ac:dyDescent="0.3"/>
    <row r="381" x14ac:dyDescent="0.3"/>
    <row r="382" x14ac:dyDescent="0.3"/>
    <row r="383" x14ac:dyDescent="0.3"/>
    <row r="384" x14ac:dyDescent="0.3"/>
    <row r="385" x14ac:dyDescent="0.3"/>
    <row r="386" x14ac:dyDescent="0.3"/>
    <row r="387" x14ac:dyDescent="0.3"/>
    <row r="388" x14ac:dyDescent="0.3"/>
    <row r="389" x14ac:dyDescent="0.3"/>
    <row r="390" x14ac:dyDescent="0.3"/>
    <row r="391" x14ac:dyDescent="0.3"/>
    <row r="392" x14ac:dyDescent="0.3"/>
    <row r="393" x14ac:dyDescent="0.3"/>
    <row r="394" x14ac:dyDescent="0.3"/>
    <row r="395" x14ac:dyDescent="0.3"/>
    <row r="396" x14ac:dyDescent="0.3"/>
    <row r="397" x14ac:dyDescent="0.3"/>
    <row r="398" x14ac:dyDescent="0.3"/>
    <row r="399" x14ac:dyDescent="0.3"/>
    <row r="400" x14ac:dyDescent="0.3"/>
    <row r="401" x14ac:dyDescent="0.3"/>
    <row r="402" x14ac:dyDescent="0.3"/>
    <row r="403" hidden="1" x14ac:dyDescent="0.3"/>
    <row r="404" hidden="1" x14ac:dyDescent="0.3"/>
    <row r="405" hidden="1" x14ac:dyDescent="0.3"/>
    <row r="406" hidden="1" x14ac:dyDescent="0.3"/>
    <row r="407" hidden="1" x14ac:dyDescent="0.3"/>
    <row r="408" hidden="1" x14ac:dyDescent="0.3"/>
    <row r="409" hidden="1" x14ac:dyDescent="0.3"/>
    <row r="410" hidden="1" x14ac:dyDescent="0.3"/>
    <row r="411" hidden="1" x14ac:dyDescent="0.3"/>
    <row r="412" hidden="1" x14ac:dyDescent="0.3"/>
    <row r="413" hidden="1" x14ac:dyDescent="0.3"/>
    <row r="414" hidden="1" x14ac:dyDescent="0.3"/>
    <row r="415" hidden="1" x14ac:dyDescent="0.3"/>
    <row r="416" hidden="1" x14ac:dyDescent="0.3"/>
    <row r="417" hidden="1" x14ac:dyDescent="0.3"/>
    <row r="418" hidden="1" x14ac:dyDescent="0.3"/>
    <row r="419" hidden="1" x14ac:dyDescent="0.3"/>
    <row r="420" hidden="1" x14ac:dyDescent="0.3"/>
    <row r="421" hidden="1" x14ac:dyDescent="0.3"/>
    <row r="422" hidden="1" x14ac:dyDescent="0.3"/>
    <row r="423" hidden="1" x14ac:dyDescent="0.3"/>
    <row r="424" hidden="1" x14ac:dyDescent="0.3"/>
    <row r="425" hidden="1" x14ac:dyDescent="0.3"/>
    <row r="426" hidden="1" x14ac:dyDescent="0.3"/>
    <row r="427" hidden="1" x14ac:dyDescent="0.3"/>
  </sheetData>
  <sheetProtection algorithmName="SHA-512" hashValue="IwnjyCZcGqqsvNLcYJw3WmpOwq+5TLy3+b9Yn/2Sh/AUkpKmVWXC7NogXJJQLYkvbsOvYs92ANGzLcM/cfOP5g==" saltValue="9mwcQKxgOWINll0y04dw1w==" spinCount="100000" sheet="1" objects="1" scenarios="1"/>
  <customSheetViews>
    <customSheetView guid="{24B6AABC-262F-4330-867C-F34CCEB67A71}" fitToPage="1" hiddenRows="1" hiddenColumns="1" topLeftCell="A28">
      <selection activeCell="A138" sqref="A138:XFD144"/>
      <pageMargins left="0.25" right="0.25" top="0.3" bottom="0.3" header="0.3" footer="0.3"/>
      <printOptions horizontalCentered="1" verticalCentered="1"/>
      <pageSetup scale="53" orientation="portrait" r:id="rId1"/>
    </customSheetView>
  </customSheetViews>
  <conditionalFormatting sqref="B95">
    <cfRule type="containsBlanks" dxfId="48" priority="1">
      <formula>LEN(TRIM(B95))=0</formula>
    </cfRule>
  </conditionalFormatting>
  <conditionalFormatting sqref="B97">
    <cfRule type="containsBlanks" dxfId="47" priority="2">
      <formula>LEN(TRIM(B97))=0</formula>
    </cfRule>
  </conditionalFormatting>
  <conditionalFormatting sqref="B99">
    <cfRule type="containsBlanks" dxfId="46" priority="3">
      <formula>LEN(TRIM(B99))=0</formula>
    </cfRule>
  </conditionalFormatting>
  <dataValidations count="3">
    <dataValidation type="date" operator="greaterThan" allowBlank="1" showInputMessage="1" showErrorMessage="1" promptTitle="Date" prompt="Enter the date of completion. Date must be after 5/9/2026." sqref="B99" xr:uid="{32D50A7B-AE4F-4279-BABD-279D1BBA3D63}">
      <formula1>46151</formula1>
    </dataValidation>
    <dataValidation allowBlank="1" showInputMessage="1" showErrorMessage="1" promptTitle="Name" prompt="Enter the County Equalization Director's name." sqref="B95" xr:uid="{0E42D6EA-4B45-4D14-A494-0F345BD7F2E4}"/>
    <dataValidation type="custom" allowBlank="1" showInputMessage="1" showErrorMessage="1" promptTitle="Phone Number" prompt="Enter a phone number, including area code, where you may be reached for any questions." sqref="B97" xr:uid="{4C69E87F-DB91-4291-B4EB-702687EF07B1}">
      <formula1>AND(ISNUMBER(B97),LEN(TEXT(B97,"0"))=10)</formula1>
    </dataValidation>
  </dataValidations>
  <printOptions horizontalCentered="1"/>
  <pageMargins left="0.25" right="0.25" top="0.3" bottom="0.3" header="0.3" footer="0.3"/>
  <pageSetup scale="85" fitToHeight="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theme="1" tint="0.499984740745262"/>
    <pageSetUpPr fitToPage="1"/>
  </sheetPr>
  <dimension ref="A1:F126"/>
  <sheetViews>
    <sheetView zoomScale="76" zoomScaleNormal="76" workbookViewId="0"/>
  </sheetViews>
  <sheetFormatPr defaultColWidth="0" defaultRowHeight="14.4" zeroHeight="1" x14ac:dyDescent="0.3"/>
  <cols>
    <col min="1" max="1" width="3" style="1" customWidth="1"/>
    <col min="2" max="3" width="12.109375" style="21" bestFit="1" customWidth="1"/>
    <col min="4" max="4" width="99.33203125" style="18" bestFit="1" customWidth="1"/>
    <col min="5" max="5" width="27.5546875" style="19" bestFit="1" customWidth="1"/>
    <col min="6" max="6" width="3" style="1" customWidth="1"/>
    <col min="7" max="16384" width="9.109375" style="1" hidden="1"/>
  </cols>
  <sheetData>
    <row r="1" spans="1:6" ht="15.75" customHeight="1" x14ac:dyDescent="0.3">
      <c r="A1" s="22"/>
    </row>
    <row r="2" spans="1:6" ht="18" x14ac:dyDescent="0.35">
      <c r="B2" s="66" t="s">
        <v>484</v>
      </c>
      <c r="C2" s="66"/>
      <c r="D2" s="66"/>
      <c r="E2" s="66"/>
    </row>
    <row r="3" spans="1:6" ht="18" x14ac:dyDescent="0.35">
      <c r="A3" s="124"/>
      <c r="B3" s="125"/>
      <c r="C3" s="125"/>
      <c r="D3" s="126" t="str">
        <f>IF(OR(Instructions!$B$95="",Instructions!$B$97="",Instructions!$B$99=""),"COMPLETE THE CERTIFICATION SECTION OF THE INSTRUCTIONS WORKSHEET IN ORDER TO CALCULATE THE TOTALS ON THIS PAGE","")</f>
        <v/>
      </c>
      <c r="E3" s="127"/>
      <c r="F3" s="124"/>
    </row>
    <row r="4" spans="1:6" ht="43.2" x14ac:dyDescent="0.3">
      <c r="B4" s="38" t="s">
        <v>75</v>
      </c>
      <c r="C4" s="38" t="s">
        <v>63</v>
      </c>
      <c r="D4" s="39" t="s">
        <v>64</v>
      </c>
      <c r="E4" s="40" t="str">
        <f>"2013 to " &amp; Instructions!$A$1 &amp; CHAR(10) &amp;" Personal "  &amp;
"Property " &amp; CHAR(10) &amp;
"Value Change"</f>
        <v>2013 to 2026
 Personal Property 
Value Change</v>
      </c>
    </row>
    <row r="5" spans="1:6" ht="16.2" customHeight="1" x14ac:dyDescent="0.3">
      <c r="B5" s="48" t="s">
        <v>94</v>
      </c>
      <c r="C5" s="48" t="s">
        <v>98</v>
      </c>
      <c r="D5" s="41" t="s">
        <v>99</v>
      </c>
      <c r="E5" s="42">
        <f>IF(OR(Instructions!$B$95 = "", Instructions!$B$97 = "", Instructions!$B$99 = ""), "", IF($B5 = "", "", IF(Export!$H4 = "", Export!$AP4, "SEE PPSR-IC")))</f>
        <v>181316589</v>
      </c>
    </row>
    <row r="6" spans="1:6" ht="18" customHeight="1" x14ac:dyDescent="0.3">
      <c r="B6" s="47" t="s">
        <v>94</v>
      </c>
      <c r="C6" s="47" t="s">
        <v>105</v>
      </c>
      <c r="D6" s="36" t="s">
        <v>106</v>
      </c>
      <c r="E6" s="37">
        <f>IF(OR(Instructions!$B$95 = "", Instructions!$B$97 = "", Instructions!$B$99 = ""), "", IF($B6 = "", "", IF(Export!$H5 = "", Export!$AP5, "SEE PPSR-IC")))</f>
        <v>143300</v>
      </c>
    </row>
    <row r="7" spans="1:6" ht="18" customHeight="1" x14ac:dyDescent="0.3">
      <c r="B7" s="47" t="s">
        <v>94</v>
      </c>
      <c r="C7" s="47" t="s">
        <v>109</v>
      </c>
      <c r="D7" s="36" t="s">
        <v>110</v>
      </c>
      <c r="E7" s="37">
        <f>IF(OR(Instructions!$B$95 = "", Instructions!$B$97 = "", Instructions!$B$99 = ""), "", IF($B7 = "", "", IF(Export!$H6 = "", Export!$AP6, "SEE PPSR-IC")))</f>
        <v>2203480</v>
      </c>
    </row>
    <row r="8" spans="1:6" ht="18" customHeight="1" x14ac:dyDescent="0.3">
      <c r="B8" s="47" t="s">
        <v>94</v>
      </c>
      <c r="C8" s="47" t="s">
        <v>113</v>
      </c>
      <c r="D8" s="36" t="s">
        <v>114</v>
      </c>
      <c r="E8" s="37">
        <f>IF(OR(Instructions!$B$95 = "", Instructions!$B$97 = "", Instructions!$B$99 = ""), "", IF($B8 = "", "", IF(Export!$H7 = "", Export!$AP7, "SEE PPSR-IC")))</f>
        <v>5840357</v>
      </c>
    </row>
    <row r="9" spans="1:6" ht="18" customHeight="1" x14ac:dyDescent="0.3">
      <c r="B9" s="47" t="s">
        <v>94</v>
      </c>
      <c r="C9" s="47" t="s">
        <v>117</v>
      </c>
      <c r="D9" s="36" t="s">
        <v>118</v>
      </c>
      <c r="E9" s="37">
        <f>IF(OR(Instructions!$B$95 = "", Instructions!$B$97 = "", Instructions!$B$99 = ""), "", IF($B9 = "", "", IF(Export!$H8 = "", Export!$AP8, "SEE PPSR-IC")))</f>
        <v>-43700</v>
      </c>
    </row>
    <row r="10" spans="1:6" ht="18" customHeight="1" x14ac:dyDescent="0.3">
      <c r="B10" s="47" t="s">
        <v>94</v>
      </c>
      <c r="C10" s="47" t="s">
        <v>121</v>
      </c>
      <c r="D10" s="36" t="s">
        <v>122</v>
      </c>
      <c r="E10" s="37">
        <f>IF(OR(Instructions!$B$95 = "", Instructions!$B$97 = "", Instructions!$B$99 = ""), "", IF($B10 = "", "", IF(Export!$H9 = "", Export!$AP9, "SEE PPSR-IC")))</f>
        <v>164000</v>
      </c>
    </row>
    <row r="11" spans="1:6" ht="18" customHeight="1" x14ac:dyDescent="0.3">
      <c r="B11" s="47" t="s">
        <v>94</v>
      </c>
      <c r="C11" s="47" t="s">
        <v>125</v>
      </c>
      <c r="D11" s="36" t="s">
        <v>126</v>
      </c>
      <c r="E11" s="37">
        <f>IF(OR(Instructions!$B$95 = "", Instructions!$B$97 = "", Instructions!$B$99 = ""), "", IF($B11 = "", "", IF(Export!$H10 = "", Export!$AP10, "SEE PPSR-IC")))</f>
        <v>5595950</v>
      </c>
    </row>
    <row r="12" spans="1:6" ht="18" customHeight="1" x14ac:dyDescent="0.3">
      <c r="B12" s="47" t="s">
        <v>94</v>
      </c>
      <c r="C12" s="47" t="s">
        <v>129</v>
      </c>
      <c r="D12" s="36" t="s">
        <v>130</v>
      </c>
      <c r="E12" s="37">
        <f>IF(OR(Instructions!$B$95 = "", Instructions!$B$97 = "", Instructions!$B$99 = ""), "", IF($B12 = "", "", IF(Export!$H11 = "", Export!$AP11, "SEE PPSR-IC")))</f>
        <v>47013300</v>
      </c>
    </row>
    <row r="13" spans="1:6" ht="18" customHeight="1" x14ac:dyDescent="0.3">
      <c r="B13" s="47" t="s">
        <v>94</v>
      </c>
      <c r="C13" s="47" t="s">
        <v>133</v>
      </c>
      <c r="D13" s="36" t="s">
        <v>134</v>
      </c>
      <c r="E13" s="37">
        <f>IF(OR(Instructions!$B$95 = "", Instructions!$B$97 = "", Instructions!$B$99 = ""), "", IF($B13 = "", "", IF(Export!$H12 = "", Export!$AP12, "SEE PPSR-IC")))</f>
        <v>-2885900</v>
      </c>
    </row>
    <row r="14" spans="1:6" ht="18" customHeight="1" x14ac:dyDescent="0.3">
      <c r="B14" s="47" t="s">
        <v>94</v>
      </c>
      <c r="C14" s="47" t="s">
        <v>137</v>
      </c>
      <c r="D14" s="36" t="s">
        <v>138</v>
      </c>
      <c r="E14" s="37">
        <f>IF(OR(Instructions!$B$95 = "", Instructions!$B$97 = "", Instructions!$B$99 = ""), "", IF($B14 = "", "", IF(Export!$H13 = "", Export!$AP13, "SEE PPSR-IC")))</f>
        <v>92300</v>
      </c>
    </row>
    <row r="15" spans="1:6" ht="18" customHeight="1" x14ac:dyDescent="0.3">
      <c r="B15" s="47" t="s">
        <v>94</v>
      </c>
      <c r="C15" s="47" t="s">
        <v>141</v>
      </c>
      <c r="D15" s="36" t="s">
        <v>142</v>
      </c>
      <c r="E15" s="37">
        <f>IF(OR(Instructions!$B$95 = "", Instructions!$B$97 = "", Instructions!$B$99 = ""), "", IF($B15 = "", "", IF(Export!$H14 = "", Export!$AP14, "SEE PPSR-IC")))</f>
        <v>-4346200</v>
      </c>
    </row>
    <row r="16" spans="1:6" ht="18" customHeight="1" x14ac:dyDescent="0.3">
      <c r="B16" s="47" t="s">
        <v>94</v>
      </c>
      <c r="C16" s="47" t="s">
        <v>145</v>
      </c>
      <c r="D16" s="36" t="s">
        <v>146</v>
      </c>
      <c r="E16" s="37">
        <f>IF(OR(Instructions!$B$95 = "", Instructions!$B$97 = "", Instructions!$B$99 = ""), "", IF($B16 = "", "", IF(Export!$H15 = "", Export!$AP15, "SEE PPSR-IC")))</f>
        <v>653900</v>
      </c>
    </row>
    <row r="17" spans="2:5" ht="18" customHeight="1" x14ac:dyDescent="0.3">
      <c r="B17" s="47" t="s">
        <v>94</v>
      </c>
      <c r="C17" s="47" t="s">
        <v>149</v>
      </c>
      <c r="D17" s="36" t="s">
        <v>150</v>
      </c>
      <c r="E17" s="37">
        <f>IF(OR(Instructions!$B$95 = "", Instructions!$B$97 = "", Instructions!$B$99 = ""), "", IF($B17 = "", "", IF(Export!$H16 = "", Export!$AP16, "SEE PPSR-IC")))</f>
        <v>-626700</v>
      </c>
    </row>
    <row r="18" spans="2:5" ht="18" customHeight="1" x14ac:dyDescent="0.3">
      <c r="B18" s="47" t="s">
        <v>94</v>
      </c>
      <c r="C18" s="47" t="s">
        <v>153</v>
      </c>
      <c r="D18" s="36" t="s">
        <v>154</v>
      </c>
      <c r="E18" s="37">
        <f>IF(OR(Instructions!$B$95 = "", Instructions!$B$97 = "", Instructions!$B$99 = ""), "", IF($B18 = "", "", IF(Export!$H17 = "", Export!$AP17, "SEE PPSR-IC")))</f>
        <v>199000</v>
      </c>
    </row>
    <row r="19" spans="2:5" ht="18" customHeight="1" x14ac:dyDescent="0.3">
      <c r="B19" s="47" t="s">
        <v>94</v>
      </c>
      <c r="C19" s="47" t="s">
        <v>157</v>
      </c>
      <c r="D19" s="36" t="s">
        <v>158</v>
      </c>
      <c r="E19" s="37">
        <f>IF(OR(Instructions!$B$95 = "", Instructions!$B$97 = "", Instructions!$B$99 = ""), "", IF($B19 = "", "", IF(Export!$H18 = "", Export!$AP18, "SEE PPSR-IC")))</f>
        <v>-26070050</v>
      </c>
    </row>
    <row r="20" spans="2:5" ht="18" customHeight="1" x14ac:dyDescent="0.3">
      <c r="B20" s="47" t="s">
        <v>94</v>
      </c>
      <c r="C20" s="47" t="s">
        <v>161</v>
      </c>
      <c r="D20" s="36" t="s">
        <v>162</v>
      </c>
      <c r="E20" s="37">
        <f>IF(OR(Instructions!$B$95 = "", Instructions!$B$97 = "", Instructions!$B$99 = ""), "", IF($B20 = "", "", IF(Export!$H19 = "", Export!$AP19, "SEE PPSR-IC")))</f>
        <v>-2334250</v>
      </c>
    </row>
    <row r="21" spans="2:5" ht="18" customHeight="1" x14ac:dyDescent="0.3">
      <c r="B21" s="47" t="s">
        <v>94</v>
      </c>
      <c r="C21" s="47" t="s">
        <v>165</v>
      </c>
      <c r="D21" s="36" t="s">
        <v>166</v>
      </c>
      <c r="E21" s="37">
        <f>IF(OR(Instructions!$B$95 = "", Instructions!$B$97 = "", Instructions!$B$99 = ""), "", IF($B21 = "", "", IF(Export!$H20 = "", Export!$AP20, "SEE PPSR-IC")))</f>
        <v>-92568</v>
      </c>
    </row>
    <row r="22" spans="2:5" ht="18" customHeight="1" x14ac:dyDescent="0.3">
      <c r="B22" s="47" t="s">
        <v>94</v>
      </c>
      <c r="C22" s="47" t="s">
        <v>169</v>
      </c>
      <c r="D22" s="36" t="s">
        <v>170</v>
      </c>
      <c r="E22" s="37">
        <f>IF(OR(Instructions!$B$95 = "", Instructions!$B$97 = "", Instructions!$B$99 = ""), "", IF($B22 = "", "", IF(Export!$H21 = "", Export!$AP21, "SEE PPSR-IC")))</f>
        <v>82600</v>
      </c>
    </row>
    <row r="23" spans="2:5" ht="18" customHeight="1" x14ac:dyDescent="0.3">
      <c r="B23" s="47" t="s">
        <v>94</v>
      </c>
      <c r="C23" s="47" t="s">
        <v>173</v>
      </c>
      <c r="D23" s="36" t="s">
        <v>174</v>
      </c>
      <c r="E23" s="37">
        <f>IF(OR(Instructions!$B$95 = "", Instructions!$B$97 = "", Instructions!$B$99 = ""), "", IF($B23 = "", "", IF(Export!$H22 = "", Export!$AP22, "SEE PPSR-IC")))</f>
        <v>-73300</v>
      </c>
    </row>
    <row r="24" spans="2:5" ht="18" customHeight="1" x14ac:dyDescent="0.3">
      <c r="B24" s="47" t="s">
        <v>94</v>
      </c>
      <c r="C24" s="47" t="s">
        <v>177</v>
      </c>
      <c r="D24" s="36" t="s">
        <v>178</v>
      </c>
      <c r="E24" s="37">
        <f>IF(OR(Instructions!$B$95 = "", Instructions!$B$97 = "", Instructions!$B$99 = ""), "", IF($B24 = "", "", IF(Export!$H23 = "", Export!$AP23, "SEE PPSR-IC")))</f>
        <v>-2064800</v>
      </c>
    </row>
    <row r="25" spans="2:5" ht="18" customHeight="1" x14ac:dyDescent="0.3">
      <c r="B25" s="47" t="s">
        <v>94</v>
      </c>
      <c r="C25" s="47" t="s">
        <v>180</v>
      </c>
      <c r="D25" s="36" t="s">
        <v>181</v>
      </c>
      <c r="E25" s="37">
        <f>IF(OR(Instructions!$B$95 = "", Instructions!$B$97 = "", Instructions!$B$99 = ""), "", IF($B25 = "", "", IF(Export!$H24 = "", Export!$AP24, "SEE PPSR-IC")))</f>
        <v>15653968</v>
      </c>
    </row>
    <row r="26" spans="2:5" ht="18" customHeight="1" x14ac:dyDescent="0.3">
      <c r="B26" s="47" t="s">
        <v>94</v>
      </c>
      <c r="C26" s="47" t="s">
        <v>184</v>
      </c>
      <c r="D26" s="36" t="s">
        <v>185</v>
      </c>
      <c r="E26" s="37">
        <f>IF(OR(Instructions!$B$95 = "", Instructions!$B$97 = "", Instructions!$B$99 = ""), "", IF($B26 = "", "", IF(Export!$H25 = "", Export!$AP25, "SEE PPSR-IC")))</f>
        <v>1166002</v>
      </c>
    </row>
    <row r="27" spans="2:5" ht="18" customHeight="1" x14ac:dyDescent="0.3">
      <c r="B27" s="47" t="s">
        <v>94</v>
      </c>
      <c r="C27" s="47" t="s">
        <v>188</v>
      </c>
      <c r="D27" s="36" t="s">
        <v>189</v>
      </c>
      <c r="E27" s="37">
        <f>IF(OR(Instructions!$B$95 = "", Instructions!$B$97 = "", Instructions!$B$99 = ""), "", IF($B27 = "", "", IF(Export!$H26 = "", Export!$AP26, "SEE PPSR-IC")))</f>
        <v>950350</v>
      </c>
    </row>
    <row r="28" spans="2:5" ht="18" customHeight="1" x14ac:dyDescent="0.3">
      <c r="B28" s="47" t="s">
        <v>94</v>
      </c>
      <c r="C28" s="47" t="s">
        <v>192</v>
      </c>
      <c r="D28" s="36" t="s">
        <v>193</v>
      </c>
      <c r="E28" s="37">
        <f>IF(OR(Instructions!$B$95 = "", Instructions!$B$97 = "", Instructions!$B$99 = ""), "", IF($B28 = "", "", IF(Export!$H27 = "", Export!$AP27, "SEE PPSR-IC")))</f>
        <v>9228100</v>
      </c>
    </row>
    <row r="29" spans="2:5" ht="18" customHeight="1" x14ac:dyDescent="0.3">
      <c r="B29" s="47" t="s">
        <v>94</v>
      </c>
      <c r="C29" s="47" t="s">
        <v>196</v>
      </c>
      <c r="D29" s="36" t="s">
        <v>197</v>
      </c>
      <c r="E29" s="37">
        <f>IF(OR(Instructions!$B$95 = "", Instructions!$B$97 = "", Instructions!$B$99 = ""), "", IF($B29 = "", "", IF(Export!$H28 = "", Export!$AP28, "SEE PPSR-IC")))</f>
        <v>-297600</v>
      </c>
    </row>
    <row r="30" spans="2:5" ht="18" customHeight="1" x14ac:dyDescent="0.3">
      <c r="B30" s="47" t="s">
        <v>94</v>
      </c>
      <c r="C30" s="47" t="s">
        <v>200</v>
      </c>
      <c r="D30" s="36" t="s">
        <v>201</v>
      </c>
      <c r="E30" s="37">
        <f>IF(OR(Instructions!$B$95 = "", Instructions!$B$97 = "", Instructions!$B$99 = ""), "", IF($B30 = "", "", IF(Export!$H29 = "", Export!$AP29, "SEE PPSR-IC")))</f>
        <v>94697100</v>
      </c>
    </row>
    <row r="31" spans="2:5" ht="18" customHeight="1" x14ac:dyDescent="0.3">
      <c r="B31" s="47" t="s">
        <v>94</v>
      </c>
      <c r="C31" s="47" t="s">
        <v>204</v>
      </c>
      <c r="D31" s="36" t="s">
        <v>205</v>
      </c>
      <c r="E31" s="37">
        <f>IF(OR(Instructions!$B$95 = "", Instructions!$B$97 = "", Instructions!$B$99 = ""), "", IF($B31 = "", "", IF(Export!$H30 = "", Export!$AP30, "SEE PPSR-IC")))</f>
        <v>2595250</v>
      </c>
    </row>
    <row r="32" spans="2:5" ht="18" customHeight="1" x14ac:dyDescent="0.3">
      <c r="B32" s="47" t="s">
        <v>94</v>
      </c>
      <c r="C32" s="47" t="s">
        <v>208</v>
      </c>
      <c r="D32" s="36" t="s">
        <v>209</v>
      </c>
      <c r="E32" s="37">
        <f>IF(OR(Instructions!$B$95 = "", Instructions!$B$97 = "", Instructions!$B$99 = ""), "", IF($B32 = "", "", IF(Export!$H31 = "", Export!$AP31, "SEE PPSR-IC")))</f>
        <v>489000</v>
      </c>
    </row>
    <row r="33" spans="2:5" ht="18" customHeight="1" x14ac:dyDescent="0.3">
      <c r="B33" s="47" t="s">
        <v>94</v>
      </c>
      <c r="C33" s="47" t="s">
        <v>212</v>
      </c>
      <c r="D33" s="36" t="s">
        <v>213</v>
      </c>
      <c r="E33" s="37">
        <f>IF(OR(Instructions!$B$95 = "", Instructions!$B$97 = "", Instructions!$B$99 = ""), "", IF($B33 = "", "", IF(Export!$H32 = "", Export!$AP32, "SEE PPSR-IC")))</f>
        <v>-5684850</v>
      </c>
    </row>
    <row r="34" spans="2:5" ht="18" customHeight="1" x14ac:dyDescent="0.3">
      <c r="B34" s="47" t="s">
        <v>94</v>
      </c>
      <c r="C34" s="47" t="s">
        <v>215</v>
      </c>
      <c r="D34" s="36" t="s">
        <v>216</v>
      </c>
      <c r="E34" s="37">
        <f>IF(OR(Instructions!$B$95 = "", Instructions!$B$97 = "", Instructions!$B$99 = ""), "", IF($B34 = "", "", IF(Export!$H33 = "", Export!$AP33, "SEE PPSR-IC")))</f>
        <v>37851150</v>
      </c>
    </row>
    <row r="35" spans="2:5" ht="18" customHeight="1" x14ac:dyDescent="0.3">
      <c r="B35" s="47" t="s">
        <v>94</v>
      </c>
      <c r="C35" s="47" t="s">
        <v>218</v>
      </c>
      <c r="D35" s="36" t="s">
        <v>219</v>
      </c>
      <c r="E35" s="37">
        <f>IF(OR(Instructions!$B$95 = "", Instructions!$B$97 = "", Instructions!$B$99 = ""), "", IF($B35 = "", "", IF(Export!$H34 = "", Export!$AP34, "SEE PPSR-IC")))</f>
        <v>1217400</v>
      </c>
    </row>
    <row r="36" spans="2:5" ht="18" customHeight="1" x14ac:dyDescent="0.3">
      <c r="B36" s="47" t="s">
        <v>94</v>
      </c>
      <c r="C36" s="47" t="s">
        <v>222</v>
      </c>
      <c r="D36" s="36" t="s">
        <v>223</v>
      </c>
      <c r="E36" s="37">
        <f>IF(OR(Instructions!$B$95 = "", Instructions!$B$97 = "", Instructions!$B$99 = ""), "", IF($B36 = "", "", IF(Export!$H35 = "", Export!$AP35, "SEE PPSR-IC")))</f>
        <v>3459180</v>
      </c>
    </row>
    <row r="37" spans="2:5" ht="18" customHeight="1" x14ac:dyDescent="0.3">
      <c r="B37" s="47" t="s">
        <v>94</v>
      </c>
      <c r="C37" s="47" t="s">
        <v>225</v>
      </c>
      <c r="D37" s="36" t="s">
        <v>226</v>
      </c>
      <c r="E37" s="37">
        <f>IF(OR(Instructions!$B$95 = "", Instructions!$B$97 = "", Instructions!$B$99 = ""), "", IF($B37 = "", "", IF(Export!$H36 = "", Export!$AP36, "SEE PPSR-IC")))</f>
        <v>-4589300</v>
      </c>
    </row>
    <row r="38" spans="2:5" ht="18" customHeight="1" x14ac:dyDescent="0.3">
      <c r="B38" s="47" t="s">
        <v>94</v>
      </c>
      <c r="C38" s="47" t="s">
        <v>229</v>
      </c>
      <c r="D38" s="36" t="s">
        <v>230</v>
      </c>
      <c r="E38" s="37">
        <f>IF(OR(Instructions!$B$95 = "", Instructions!$B$97 = "", Instructions!$B$99 = ""), "", IF($B38 = "", "", IF(Export!$H37 = "", Export!$AP37, "SEE PPSR-IC")))</f>
        <v>7298650</v>
      </c>
    </row>
    <row r="39" spans="2:5" ht="18" customHeight="1" x14ac:dyDescent="0.3">
      <c r="B39" s="47" t="s">
        <v>94</v>
      </c>
      <c r="C39" s="47" t="s">
        <v>233</v>
      </c>
      <c r="D39" s="36" t="s">
        <v>234</v>
      </c>
      <c r="E39" s="37">
        <f>IF(OR(Instructions!$B$95 = "", Instructions!$B$97 = "", Instructions!$B$99 = ""), "", IF($B39 = "", "", IF(Export!$H38 = "", Export!$AP38, "SEE PPSR-IC")))</f>
        <v>328400</v>
      </c>
    </row>
    <row r="40" spans="2:5" ht="18" customHeight="1" x14ac:dyDescent="0.3">
      <c r="B40" s="47" t="s">
        <v>94</v>
      </c>
      <c r="C40" s="47" t="s">
        <v>238</v>
      </c>
      <c r="D40" s="36" t="s">
        <v>239</v>
      </c>
      <c r="E40" s="37" t="str">
        <f>IF(OR(Instructions!$B$95 = "", Instructions!$B$97 = "", Instructions!$B$99 = ""), "", IF($B40 = "", "", IF(Export!$H39 = "", Export!$AP39, "SEE PPSR-IC")))</f>
        <v>SEE PPSR-IC</v>
      </c>
    </row>
    <row r="41" spans="2:5" ht="18" customHeight="1" x14ac:dyDescent="0.3">
      <c r="B41" s="47" t="s">
        <v>94</v>
      </c>
      <c r="C41" s="47" t="s">
        <v>243</v>
      </c>
      <c r="D41" s="36" t="s">
        <v>244</v>
      </c>
      <c r="E41" s="37">
        <f>IF(OR(Instructions!$B$95 = "", Instructions!$B$97 = "", Instructions!$B$99 = ""), "", IF($B41 = "", "", IF(Export!$H40 = "", Export!$AP40, "SEE PPSR-IC")))</f>
        <v>6544600</v>
      </c>
    </row>
    <row r="42" spans="2:5" ht="18" customHeight="1" x14ac:dyDescent="0.3">
      <c r="B42" s="47" t="s">
        <v>94</v>
      </c>
      <c r="C42" s="47" t="s">
        <v>245</v>
      </c>
      <c r="D42" s="36" t="s">
        <v>246</v>
      </c>
      <c r="E42" s="37" t="str">
        <f>IF(OR(Instructions!$B$95 = "", Instructions!$B$97 = "", Instructions!$B$99 = ""), "", IF($B42 = "", "", IF(Export!$H41 = "", Export!$AP41, "SEE PPSR-IC")))</f>
        <v>SEE PPSR-IC</v>
      </c>
    </row>
    <row r="43" spans="2:5" ht="18" customHeight="1" x14ac:dyDescent="0.3">
      <c r="B43" s="47" t="s">
        <v>94</v>
      </c>
      <c r="C43" s="47" t="s">
        <v>253</v>
      </c>
      <c r="D43" s="36" t="s">
        <v>254</v>
      </c>
      <c r="E43" s="37" t="str">
        <f>IF(OR(Instructions!$B$95 = "", Instructions!$B$97 = "", Instructions!$B$99 = ""), "", IF($B43 = "", "", IF(Export!$H42 = "", Export!$AP42, "SEE PPSR-IC")))</f>
        <v>SEE PPSR-IC</v>
      </c>
    </row>
    <row r="44" spans="2:5" ht="18" customHeight="1" x14ac:dyDescent="0.3">
      <c r="B44" s="47" t="s">
        <v>94</v>
      </c>
      <c r="C44" s="47" t="s">
        <v>258</v>
      </c>
      <c r="D44" s="36" t="s">
        <v>259</v>
      </c>
      <c r="E44" s="37" t="str">
        <f>IF(OR(Instructions!$B$95 = "", Instructions!$B$97 = "", Instructions!$B$99 = ""), "", IF($B44 = "", "", IF(Export!$H43 = "", Export!$AP43, "SEE PPSR-IC")))</f>
        <v>SEE PPSR-IC</v>
      </c>
    </row>
    <row r="45" spans="2:5" ht="18" customHeight="1" x14ac:dyDescent="0.3">
      <c r="B45" s="47" t="s">
        <v>94</v>
      </c>
      <c r="C45" s="47" t="s">
        <v>263</v>
      </c>
      <c r="D45" s="36" t="s">
        <v>264</v>
      </c>
      <c r="E45" s="37" t="str">
        <f>IF(OR(Instructions!$B$95 = "", Instructions!$B$97 = "", Instructions!$B$99 = ""), "", IF($B45 = "", "", IF(Export!$H44 = "", Export!$AP44, "SEE PPSR-IC")))</f>
        <v>SEE PPSR-IC</v>
      </c>
    </row>
    <row r="46" spans="2:5" ht="18" customHeight="1" x14ac:dyDescent="0.3">
      <c r="B46" s="47" t="s">
        <v>94</v>
      </c>
      <c r="C46" s="47" t="s">
        <v>265</v>
      </c>
      <c r="D46" s="36" t="s">
        <v>266</v>
      </c>
      <c r="E46" s="37" t="str">
        <f>IF(OR(Instructions!$B$95 = "", Instructions!$B$97 = "", Instructions!$B$99 = ""), "", IF($B46 = "", "", IF(Export!$H45 = "", Export!$AP45, "SEE PPSR-IC")))</f>
        <v>SEE PPSR-IC</v>
      </c>
    </row>
    <row r="47" spans="2:5" ht="18" customHeight="1" x14ac:dyDescent="0.3">
      <c r="B47" s="47" t="s">
        <v>94</v>
      </c>
      <c r="C47" s="47" t="s">
        <v>270</v>
      </c>
      <c r="D47" s="36" t="s">
        <v>271</v>
      </c>
      <c r="E47" s="37" t="str">
        <f>IF(OR(Instructions!$B$95 = "", Instructions!$B$97 = "", Instructions!$B$99 = ""), "", IF($B47 = "", "", IF(Export!$H46 = "", Export!$AP46, "SEE PPSR-IC")))</f>
        <v>SEE PPSR-IC</v>
      </c>
    </row>
    <row r="48" spans="2:5" ht="18" customHeight="1" x14ac:dyDescent="0.3">
      <c r="B48" s="47" t="s">
        <v>94</v>
      </c>
      <c r="C48" s="47" t="s">
        <v>272</v>
      </c>
      <c r="D48" s="36" t="s">
        <v>273</v>
      </c>
      <c r="E48" s="37">
        <f>IF(OR(Instructions!$B$95 = "", Instructions!$B$97 = "", Instructions!$B$99 = ""), "", IF($B48 = "", "", IF(Export!$H47 = "", Export!$AP47, "SEE PPSR-IC")))</f>
        <v>82641780</v>
      </c>
    </row>
    <row r="49" spans="2:5" ht="18" customHeight="1" x14ac:dyDescent="0.3">
      <c r="B49" s="47" t="s">
        <v>94</v>
      </c>
      <c r="C49" s="47" t="s">
        <v>275</v>
      </c>
      <c r="D49" s="36" t="s">
        <v>276</v>
      </c>
      <c r="E49" s="37">
        <f>IF(OR(Instructions!$B$95 = "", Instructions!$B$97 = "", Instructions!$B$99 = ""), "", IF($B49 = "", "", IF(Export!$H48 = "", Export!$AP48, "SEE PPSR-IC")))</f>
        <v>-2885900</v>
      </c>
    </row>
    <row r="50" spans="2:5" ht="18" customHeight="1" x14ac:dyDescent="0.3">
      <c r="B50" s="47" t="s">
        <v>94</v>
      </c>
      <c r="C50" s="47" t="s">
        <v>277</v>
      </c>
      <c r="D50" s="36" t="s">
        <v>278</v>
      </c>
      <c r="E50" s="37">
        <f>IF(OR(Instructions!$B$95 = "", Instructions!$B$97 = "", Instructions!$B$99 = ""), "", IF($B50 = "", "", IF(Export!$H49 = "", Export!$AP49, "SEE PPSR-IC")))</f>
        <v>15653968</v>
      </c>
    </row>
    <row r="51" spans="2:5" ht="18" customHeight="1" x14ac:dyDescent="0.3">
      <c r="B51" s="47" t="s">
        <v>94</v>
      </c>
      <c r="C51" s="47" t="s">
        <v>279</v>
      </c>
      <c r="D51" s="36" t="s">
        <v>280</v>
      </c>
      <c r="E51" s="37" t="str">
        <f>IF(OR(Instructions!$B$95 = "", Instructions!$B$97 = "", Instructions!$B$99 = ""), "", IF($B51 = "", "", IF(Export!$H50 = "", Export!$AP50, "SEE PPSR-IC")))</f>
        <v>SEE PPSR-IC</v>
      </c>
    </row>
    <row r="52" spans="2:5" ht="18" customHeight="1" x14ac:dyDescent="0.3">
      <c r="B52" s="47" t="s">
        <v>94</v>
      </c>
      <c r="C52" s="47" t="s">
        <v>281</v>
      </c>
      <c r="D52" s="36" t="s">
        <v>282</v>
      </c>
      <c r="E52" s="37" t="str">
        <f>IF(OR(Instructions!$B$95 = "", Instructions!$B$97 = "", Instructions!$B$99 = ""), "", IF($B52 = "", "", IF(Export!$H51 = "", Export!$AP51, "SEE PPSR-IC")))</f>
        <v>SEE PPSR-IC</v>
      </c>
    </row>
    <row r="53" spans="2:5" ht="18" customHeight="1" x14ac:dyDescent="0.3">
      <c r="B53" s="47" t="s">
        <v>94</v>
      </c>
      <c r="C53" s="47" t="s">
        <v>283</v>
      </c>
      <c r="D53" s="36" t="s">
        <v>284</v>
      </c>
      <c r="E53" s="37">
        <f>IF(OR(Instructions!$B$95 = "", Instructions!$B$97 = "", Instructions!$B$99 = ""), "", IF($B53 = "", "", IF(Export!$H52 = "", Export!$AP52, "SEE PPSR-IC")))</f>
        <v>7714020</v>
      </c>
    </row>
    <row r="54" spans="2:5" ht="18" customHeight="1" x14ac:dyDescent="0.3">
      <c r="B54" s="47" t="s">
        <v>94</v>
      </c>
      <c r="C54" s="47" t="s">
        <v>285</v>
      </c>
      <c r="D54" s="36" t="s">
        <v>286</v>
      </c>
      <c r="E54" s="37" t="str">
        <f>IF(OR(Instructions!$B$95 = "", Instructions!$B$97 = "", Instructions!$B$99 = ""), "", IF($B54 = "", "", IF(Export!$H53 = "", Export!$AP53, "SEE PPSR-IC")))</f>
        <v>SEE PPSR-IC</v>
      </c>
    </row>
    <row r="55" spans="2:5" ht="18" customHeight="1" x14ac:dyDescent="0.3">
      <c r="B55" s="47" t="s">
        <v>94</v>
      </c>
      <c r="C55" s="47" t="s">
        <v>287</v>
      </c>
      <c r="D55" s="36" t="s">
        <v>288</v>
      </c>
      <c r="E55" s="37" t="str">
        <f>IF(OR(Instructions!$B$95 = "", Instructions!$B$97 = "", Instructions!$B$99 = ""), "", IF($B55 = "", "", IF(Export!$H54 = "", Export!$AP54, "SEE PPSR-IC")))</f>
        <v>SEE PPSR-IC</v>
      </c>
    </row>
    <row r="56" spans="2:5" ht="18" customHeight="1" x14ac:dyDescent="0.3">
      <c r="B56" s="47" t="s">
        <v>94</v>
      </c>
      <c r="C56" s="47" t="s">
        <v>289</v>
      </c>
      <c r="D56" s="36" t="s">
        <v>290</v>
      </c>
      <c r="E56" s="37" t="str">
        <f>IF(OR(Instructions!$B$95 = "", Instructions!$B$97 = "", Instructions!$B$99 = ""), "", IF($B56 = "", "", IF(Export!$H55 = "", Export!$AP55, "SEE PPSR-IC")))</f>
        <v>SEE PPSR-IC</v>
      </c>
    </row>
    <row r="57" spans="2:5" ht="18" customHeight="1" x14ac:dyDescent="0.3">
      <c r="B57" s="47" t="s">
        <v>94</v>
      </c>
      <c r="C57" s="47" t="s">
        <v>291</v>
      </c>
      <c r="D57" s="36" t="s">
        <v>292</v>
      </c>
      <c r="E57" s="37" t="str">
        <f>IF(OR(Instructions!$B$95 = "", Instructions!$B$97 = "", Instructions!$B$99 = ""), "", IF($B57 = "", "", IF(Export!$H56 = "", Export!$AP56, "SEE PPSR-IC")))</f>
        <v>SEE PPSR-IC</v>
      </c>
    </row>
    <row r="58" spans="2:5" ht="18" customHeight="1" x14ac:dyDescent="0.3">
      <c r="B58" s="47" t="s">
        <v>94</v>
      </c>
      <c r="C58" s="47" t="s">
        <v>293</v>
      </c>
      <c r="D58" s="36" t="s">
        <v>294</v>
      </c>
      <c r="E58" s="37">
        <f>IF(OR(Instructions!$B$95 = "", Instructions!$B$97 = "", Instructions!$B$99 = ""), "", IF($B58 = "", "", IF(Export!$H57 = "", Export!$AP57, "SEE PPSR-IC")))</f>
        <v>9339300</v>
      </c>
    </row>
    <row r="59" spans="2:5" ht="18" customHeight="1" x14ac:dyDescent="0.3">
      <c r="B59" s="47" t="s">
        <v>94</v>
      </c>
      <c r="C59" s="47" t="s">
        <v>295</v>
      </c>
      <c r="D59" s="36" t="s">
        <v>296</v>
      </c>
      <c r="E59" s="37">
        <f>IF(OR(Instructions!$B$95 = "", Instructions!$B$97 = "", Instructions!$B$99 = ""), "", IF($B59 = "", "", IF(Export!$H58 = "", Export!$AP58, "SEE PPSR-IC")))</f>
        <v>756400</v>
      </c>
    </row>
    <row r="60" spans="2:5" ht="18" customHeight="1" x14ac:dyDescent="0.3">
      <c r="B60" s="47" t="s">
        <v>94</v>
      </c>
      <c r="C60" s="47" t="s">
        <v>297</v>
      </c>
      <c r="D60" s="36" t="s">
        <v>298</v>
      </c>
      <c r="E60" s="37" t="str">
        <f>IF(OR(Instructions!$B$95 = "", Instructions!$B$97 = "", Instructions!$B$99 = ""), "", IF($B60 = "", "", IF(Export!$H59 = "", Export!$AP59, "SEE PPSR-IC")))</f>
        <v>SEE PPSR-IC</v>
      </c>
    </row>
    <row r="61" spans="2:5" ht="18" customHeight="1" x14ac:dyDescent="0.3">
      <c r="B61" s="47" t="s">
        <v>94</v>
      </c>
      <c r="C61" s="47" t="s">
        <v>302</v>
      </c>
      <c r="D61" s="36" t="s">
        <v>303</v>
      </c>
      <c r="E61" s="37" t="str">
        <f>IF(OR(Instructions!$B$95 = "", Instructions!$B$97 = "", Instructions!$B$99 = ""), "", IF($B61 = "", "", IF(Export!$H60 = "", Export!$AP60, "SEE PPSR-IC")))</f>
        <v>SEE PPSR-IC</v>
      </c>
    </row>
    <row r="62" spans="2:5" ht="18" customHeight="1" x14ac:dyDescent="0.3">
      <c r="B62" s="47" t="s">
        <v>94</v>
      </c>
      <c r="C62" s="47" t="s">
        <v>248</v>
      </c>
      <c r="D62" s="36" t="s">
        <v>305</v>
      </c>
      <c r="E62" s="37" t="str">
        <f>IF(OR(Instructions!$B$95 = "", Instructions!$B$97 = "", Instructions!$B$99 = ""), "", IF($B62 = "", "", IF(Export!$H61 = "", Export!$AP61, "SEE PPSR-IC")))</f>
        <v>SEE PPSR-IC</v>
      </c>
    </row>
    <row r="63" spans="2:5" ht="18" customHeight="1" x14ac:dyDescent="0.3">
      <c r="B63" s="47" t="s">
        <v>94</v>
      </c>
      <c r="C63" s="47" t="s">
        <v>255</v>
      </c>
      <c r="D63" s="36" t="s">
        <v>308</v>
      </c>
      <c r="E63" s="37" t="str">
        <f>IF(OR(Instructions!$B$95 = "", Instructions!$B$97 = "", Instructions!$B$99 = ""), "", IF($B63 = "", "", IF(Export!$H62 = "", Export!$AP62, "SEE PPSR-IC")))</f>
        <v>SEE PPSR-IC</v>
      </c>
    </row>
    <row r="64" spans="2:5" ht="18" customHeight="1" x14ac:dyDescent="0.3">
      <c r="B64" s="47" t="s">
        <v>94</v>
      </c>
      <c r="C64" s="47" t="s">
        <v>260</v>
      </c>
      <c r="D64" s="36" t="s">
        <v>309</v>
      </c>
      <c r="E64" s="37" t="str">
        <f>IF(OR(Instructions!$B$95 = "", Instructions!$B$97 = "", Instructions!$B$99 = ""), "", IF($B64 = "", "", IF(Export!$H63 = "", Export!$AP63, "SEE PPSR-IC")))</f>
        <v>SEE PPSR-IC</v>
      </c>
    </row>
    <row r="65" spans="2:5" ht="18" customHeight="1" x14ac:dyDescent="0.3">
      <c r="B65" s="47" t="s">
        <v>94</v>
      </c>
      <c r="C65" s="47" t="s">
        <v>267</v>
      </c>
      <c r="D65" s="36" t="s">
        <v>310</v>
      </c>
      <c r="E65" s="37" t="str">
        <f>IF(OR(Instructions!$B$95 = "", Instructions!$B$97 = "", Instructions!$B$99 = ""), "", IF($B65 = "", "", IF(Export!$H64 = "", Export!$AP64, "SEE PPSR-IC")))</f>
        <v>SEE PPSR-IC</v>
      </c>
    </row>
    <row r="66" spans="2:5" ht="18" customHeight="1" x14ac:dyDescent="0.3">
      <c r="B66" s="47" t="s">
        <v>94</v>
      </c>
      <c r="C66" s="47" t="s">
        <v>274</v>
      </c>
      <c r="D66" s="36" t="s">
        <v>311</v>
      </c>
      <c r="E66" s="37" t="str">
        <f>IF(OR(Instructions!$B$95 = "", Instructions!$B$97 = "", Instructions!$B$99 = ""), "", IF($B66 = "", "", IF(Export!$H65 = "", Export!$AP65, "SEE PPSR-IC")))</f>
        <v>SEE PPSR-IC</v>
      </c>
    </row>
    <row r="67" spans="2:5" ht="18" customHeight="1" x14ac:dyDescent="0.3">
      <c r="B67" s="47" t="s">
        <v>94</v>
      </c>
      <c r="C67" s="47" t="s">
        <v>299</v>
      </c>
      <c r="D67" s="36" t="s">
        <v>312</v>
      </c>
      <c r="E67" s="37" t="str">
        <f>IF(OR(Instructions!$B$95 = "", Instructions!$B$97 = "", Instructions!$B$99 = ""), "", IF($B67 = "", "", IF(Export!$H66 = "", Export!$AP66, "SEE PPSR-IC")))</f>
        <v>SEE PPSR-IC</v>
      </c>
    </row>
    <row r="68" spans="2:5" ht="18" customHeight="1" x14ac:dyDescent="0.3">
      <c r="B68" s="47" t="s">
        <v>94</v>
      </c>
      <c r="C68" s="47" t="s">
        <v>304</v>
      </c>
      <c r="D68" s="36" t="s">
        <v>313</v>
      </c>
      <c r="E68" s="37" t="str">
        <f>IF(OR(Instructions!$B$95 = "", Instructions!$B$97 = "", Instructions!$B$99 = ""), "", IF($B68 = "", "", IF(Export!$H67 = "", Export!$AP67, "SEE PPSR-IC")))</f>
        <v>SEE PPSR-IC</v>
      </c>
    </row>
    <row r="69" spans="2:5" ht="18" customHeight="1" x14ac:dyDescent="0.3">
      <c r="B69" s="47" t="s">
        <v>94</v>
      </c>
      <c r="C69" s="47" t="s">
        <v>314</v>
      </c>
      <c r="D69" s="36" t="s">
        <v>315</v>
      </c>
      <c r="E69" s="37" t="str">
        <f>IF(OR(Instructions!$B$95 = "", Instructions!$B$97 = "", Instructions!$B$99 = ""), "", IF($B69 = "", "", IF(Export!$H68 = "", Export!$AP68, "SEE PPSR-IC")))</f>
        <v>SEE PPSR-IC</v>
      </c>
    </row>
    <row r="70" spans="2:5" ht="18" customHeight="1" x14ac:dyDescent="0.3">
      <c r="B70" s="47" t="s">
        <v>94</v>
      </c>
      <c r="C70" s="47" t="s">
        <v>318</v>
      </c>
      <c r="D70" s="36" t="s">
        <v>319</v>
      </c>
      <c r="E70" s="37">
        <f>IF(OR(Instructions!$B$95 = "", Instructions!$B$97 = "", Instructions!$B$99 = ""), "", IF($B70 = "", "", IF(Export!$H69 = "", Export!$AP69, "SEE PPSR-IC")))</f>
        <v>68460650</v>
      </c>
    </row>
    <row r="71" spans="2:5" ht="18" customHeight="1" x14ac:dyDescent="0.3">
      <c r="B71" s="47" t="s">
        <v>94</v>
      </c>
      <c r="C71" s="47" t="s">
        <v>322</v>
      </c>
      <c r="D71" s="36" t="s">
        <v>323</v>
      </c>
      <c r="E71" s="37">
        <f>IF(OR(Instructions!$B$95 = "", Instructions!$B$97 = "", Instructions!$B$99 = ""), "", IF($B71 = "", "", IF(Export!$H70 = "", Export!$AP70, "SEE PPSR-IC")))</f>
        <v>13982250</v>
      </c>
    </row>
    <row r="72" spans="2:5" ht="18" customHeight="1" x14ac:dyDescent="0.3">
      <c r="B72" s="47" t="s">
        <v>94</v>
      </c>
      <c r="C72" s="47" t="s">
        <v>324</v>
      </c>
      <c r="D72" s="36" t="s">
        <v>325</v>
      </c>
      <c r="E72" s="37">
        <f>IF(OR(Instructions!$B$95 = "", Instructions!$B$97 = "", Instructions!$B$99 = ""), "", IF($B72 = "", "", IF(Export!$H71 = "", Export!$AP71, "SEE PPSR-IC")))</f>
        <v>-4346200</v>
      </c>
    </row>
    <row r="73" spans="2:5" ht="18" customHeight="1" x14ac:dyDescent="0.3">
      <c r="B73" s="47" t="s">
        <v>94</v>
      </c>
      <c r="C73" s="47" t="s">
        <v>326</v>
      </c>
      <c r="D73" s="36" t="s">
        <v>327</v>
      </c>
      <c r="E73" s="37">
        <f>IF(OR(Instructions!$B$95 = "", Instructions!$B$97 = "", Instructions!$B$99 = ""), "", IF($B73 = "", "", IF(Export!$H72 = "", Export!$AP72, "SEE PPSR-IC")))</f>
        <v>-4576400</v>
      </c>
    </row>
    <row r="74" spans="2:5" ht="18" customHeight="1" x14ac:dyDescent="0.3">
      <c r="B74" s="47" t="s">
        <v>94</v>
      </c>
      <c r="C74" s="47" t="s">
        <v>328</v>
      </c>
      <c r="D74" s="36" t="s">
        <v>329</v>
      </c>
      <c r="E74" s="37">
        <f>IF(OR(Instructions!$B$95 = "", Instructions!$B$97 = "", Instructions!$B$99 = ""), "", IF($B74 = "", "", IF(Export!$H73 = "", Export!$AP73, "SEE PPSR-IC")))</f>
        <v>-26162618</v>
      </c>
    </row>
    <row r="75" spans="2:5" ht="18" customHeight="1" x14ac:dyDescent="0.3">
      <c r="B75" s="47" t="s">
        <v>94</v>
      </c>
      <c r="C75" s="47" t="s">
        <v>330</v>
      </c>
      <c r="D75" s="36" t="s">
        <v>331</v>
      </c>
      <c r="E75" s="37" t="str">
        <f>IF(OR(Instructions!$B$95 = "", Instructions!$B$97 = "", Instructions!$B$99 = ""), "", IF($B75 = "", "", IF(Export!$H74 = "", Export!$AP74, "SEE PPSR-IC")))</f>
        <v>SEE PPSR-IC</v>
      </c>
    </row>
    <row r="76" spans="2:5" ht="18" customHeight="1" x14ac:dyDescent="0.3">
      <c r="B76" s="47" t="s">
        <v>94</v>
      </c>
      <c r="C76" s="47" t="s">
        <v>333</v>
      </c>
      <c r="D76" s="36" t="s">
        <v>334</v>
      </c>
      <c r="E76" s="37">
        <f>IF(OR(Instructions!$B$95 = "", Instructions!$B$97 = "", Instructions!$B$99 = ""), "", IF($B76 = "", "", IF(Export!$H75 = "", Export!$AP75, "SEE PPSR-IC")))</f>
        <v>36602900</v>
      </c>
    </row>
    <row r="77" spans="2:5" ht="18" customHeight="1" x14ac:dyDescent="0.3">
      <c r="B77" s="47" t="s">
        <v>94</v>
      </c>
      <c r="C77" s="47" t="s">
        <v>335</v>
      </c>
      <c r="D77" s="36" t="s">
        <v>336</v>
      </c>
      <c r="E77" s="37">
        <f>IF(OR(Instructions!$B$95 = "", Instructions!$B$97 = "", Instructions!$B$99 = ""), "", IF($B77 = "", "", IF(Export!$H76 = "", Export!$AP76, "SEE PPSR-IC")))</f>
        <v>10558102</v>
      </c>
    </row>
    <row r="78" spans="2:5" ht="18" customHeight="1" x14ac:dyDescent="0.3">
      <c r="B78" s="47" t="s">
        <v>94</v>
      </c>
      <c r="C78" s="47" t="s">
        <v>337</v>
      </c>
      <c r="D78" s="36" t="s">
        <v>338</v>
      </c>
      <c r="E78" s="37">
        <f>IF(OR(Instructions!$B$95 = "", Instructions!$B$97 = "", Instructions!$B$99 = ""), "", IF($B78 = "", "", IF(Export!$H77 = "", Export!$AP77, "SEE PPSR-IC")))</f>
        <v>94694100</v>
      </c>
    </row>
    <row r="79" spans="2:5" ht="18" customHeight="1" x14ac:dyDescent="0.3">
      <c r="B79" s="47"/>
      <c r="C79" s="47"/>
      <c r="D79" s="36"/>
      <c r="E79" s="37" t="str">
        <f>IF(OR(Instructions!$B$95 = "", Instructions!$B$97 = "", Instructions!$B$99 = ""), "", IF($B79 = "", "", IF(Export!$H78 = "", Export!$AP78, "SEE PPSR-IC")))</f>
        <v/>
      </c>
    </row>
    <row r="80" spans="2:5" ht="18" hidden="1" customHeight="1" x14ac:dyDescent="0.3">
      <c r="B80" s="47"/>
      <c r="C80" s="47"/>
      <c r="D80" s="36"/>
      <c r="E80" s="37"/>
    </row>
    <row r="81" spans="2:5" ht="18" hidden="1" customHeight="1" x14ac:dyDescent="0.3">
      <c r="B81" s="47"/>
      <c r="C81" s="47"/>
      <c r="D81" s="36"/>
      <c r="E81" s="37"/>
    </row>
    <row r="82" spans="2:5" ht="18" hidden="1" customHeight="1" x14ac:dyDescent="0.3">
      <c r="B82" s="47"/>
      <c r="C82" s="47"/>
      <c r="D82" s="36"/>
      <c r="E82" s="37"/>
    </row>
    <row r="83" spans="2:5" ht="18" hidden="1" customHeight="1" x14ac:dyDescent="0.3">
      <c r="B83" s="47"/>
      <c r="C83" s="47"/>
      <c r="D83" s="36"/>
      <c r="E83" s="37"/>
    </row>
    <row r="84" spans="2:5" ht="18" hidden="1" customHeight="1" x14ac:dyDescent="0.3">
      <c r="B84" s="47"/>
      <c r="C84" s="47"/>
      <c r="D84" s="36"/>
      <c r="E84" s="37"/>
    </row>
    <row r="85" spans="2:5" ht="18" hidden="1" customHeight="1" x14ac:dyDescent="0.3">
      <c r="B85" s="47"/>
      <c r="C85" s="47"/>
      <c r="D85" s="36"/>
      <c r="E85" s="37"/>
    </row>
    <row r="86" spans="2:5" ht="18" hidden="1" customHeight="1" x14ac:dyDescent="0.3">
      <c r="B86" s="47"/>
      <c r="C86" s="47"/>
      <c r="D86" s="36"/>
      <c r="E86" s="37"/>
    </row>
    <row r="87" spans="2:5" ht="18" hidden="1" customHeight="1" x14ac:dyDescent="0.3">
      <c r="B87" s="47"/>
      <c r="C87" s="47"/>
      <c r="D87" s="36"/>
      <c r="E87" s="37"/>
    </row>
    <row r="88" spans="2:5" ht="18" hidden="1" customHeight="1" x14ac:dyDescent="0.3">
      <c r="B88" s="47"/>
      <c r="C88" s="47"/>
      <c r="D88" s="36"/>
      <c r="E88" s="37"/>
    </row>
    <row r="89" spans="2:5" ht="18" hidden="1" customHeight="1" x14ac:dyDescent="0.3">
      <c r="B89" s="47"/>
      <c r="C89" s="47"/>
      <c r="D89" s="36"/>
      <c r="E89" s="37"/>
    </row>
    <row r="90" spans="2:5" ht="18" hidden="1" customHeight="1" x14ac:dyDescent="0.3">
      <c r="B90" s="47"/>
      <c r="C90" s="47"/>
      <c r="D90" s="36"/>
      <c r="E90" s="37"/>
    </row>
    <row r="91" spans="2:5" ht="18" hidden="1" customHeight="1" x14ac:dyDescent="0.3">
      <c r="B91" s="47"/>
      <c r="C91" s="47"/>
      <c r="D91" s="36"/>
      <c r="E91" s="37"/>
    </row>
    <row r="92" spans="2:5" ht="18" hidden="1" customHeight="1" x14ac:dyDescent="0.3">
      <c r="B92" s="47"/>
      <c r="C92" s="47"/>
      <c r="D92" s="36"/>
      <c r="E92" s="37"/>
    </row>
    <row r="93" spans="2:5" ht="18" hidden="1" customHeight="1" x14ac:dyDescent="0.3">
      <c r="B93" s="47"/>
      <c r="C93" s="47"/>
      <c r="D93" s="36"/>
      <c r="E93" s="37"/>
    </row>
    <row r="94" spans="2:5" ht="18" hidden="1" customHeight="1" x14ac:dyDescent="0.3">
      <c r="B94" s="47"/>
      <c r="C94" s="47"/>
      <c r="D94" s="36"/>
      <c r="E94" s="37"/>
    </row>
    <row r="95" spans="2:5" ht="18" hidden="1" customHeight="1" x14ac:dyDescent="0.3">
      <c r="B95" s="47"/>
      <c r="C95" s="47"/>
      <c r="D95" s="36"/>
      <c r="E95" s="37"/>
    </row>
    <row r="96" spans="2:5" ht="18" hidden="1" customHeight="1" x14ac:dyDescent="0.3">
      <c r="B96" s="47"/>
      <c r="C96" s="47"/>
      <c r="D96" s="36"/>
      <c r="E96" s="37"/>
    </row>
    <row r="97" spans="2:5" ht="18" hidden="1" customHeight="1" x14ac:dyDescent="0.3">
      <c r="B97" s="47"/>
      <c r="C97" s="47"/>
      <c r="D97" s="36"/>
      <c r="E97" s="37"/>
    </row>
    <row r="98" spans="2:5" ht="18" hidden="1" customHeight="1" x14ac:dyDescent="0.3">
      <c r="B98" s="47"/>
      <c r="C98" s="47"/>
      <c r="D98" s="36"/>
      <c r="E98" s="37"/>
    </row>
    <row r="99" spans="2:5" ht="18" hidden="1" customHeight="1" x14ac:dyDescent="0.3">
      <c r="B99" s="47"/>
      <c r="C99" s="47"/>
      <c r="D99" s="36"/>
      <c r="E99" s="37"/>
    </row>
    <row r="100" spans="2:5" ht="18" hidden="1" customHeight="1" x14ac:dyDescent="0.3">
      <c r="B100" s="47"/>
      <c r="C100" s="47"/>
      <c r="D100" s="36"/>
      <c r="E100" s="37"/>
    </row>
    <row r="101" spans="2:5" ht="18" hidden="1" customHeight="1" x14ac:dyDescent="0.3">
      <c r="B101" s="47"/>
      <c r="C101" s="47"/>
      <c r="D101" s="36"/>
      <c r="E101" s="37"/>
    </row>
    <row r="102" spans="2:5" ht="18" hidden="1" customHeight="1" x14ac:dyDescent="0.3">
      <c r="B102" s="47"/>
      <c r="C102" s="47"/>
      <c r="D102" s="36"/>
      <c r="E102" s="37"/>
    </row>
    <row r="103" spans="2:5" ht="18" hidden="1" customHeight="1" x14ac:dyDescent="0.3">
      <c r="B103" s="47"/>
      <c r="C103" s="47"/>
      <c r="D103" s="36"/>
      <c r="E103" s="37"/>
    </row>
    <row r="104" spans="2:5" ht="18" hidden="1" customHeight="1" x14ac:dyDescent="0.3">
      <c r="B104" s="47"/>
      <c r="C104" s="47"/>
      <c r="D104" s="36"/>
      <c r="E104" s="37"/>
    </row>
    <row r="105" spans="2:5" ht="18" hidden="1" customHeight="1" x14ac:dyDescent="0.3">
      <c r="B105" s="47"/>
      <c r="C105" s="47"/>
      <c r="D105" s="36"/>
      <c r="E105" s="37"/>
    </row>
    <row r="106" spans="2:5" ht="18" hidden="1" customHeight="1" x14ac:dyDescent="0.3">
      <c r="B106" s="47"/>
      <c r="C106" s="47"/>
      <c r="D106" s="36"/>
      <c r="E106" s="37"/>
    </row>
    <row r="107" spans="2:5" ht="18" hidden="1" customHeight="1" x14ac:dyDescent="0.3">
      <c r="B107" s="47"/>
      <c r="C107" s="47"/>
      <c r="D107" s="36"/>
      <c r="E107" s="37"/>
    </row>
    <row r="108" spans="2:5" ht="18" hidden="1" customHeight="1" x14ac:dyDescent="0.3">
      <c r="B108" s="47"/>
      <c r="C108" s="47"/>
      <c r="D108" s="36"/>
      <c r="E108" s="37"/>
    </row>
    <row r="109" spans="2:5" ht="18" hidden="1" customHeight="1" x14ac:dyDescent="0.3">
      <c r="B109" s="47"/>
      <c r="C109" s="47"/>
      <c r="D109" s="36"/>
      <c r="E109" s="37"/>
    </row>
    <row r="110" spans="2:5" ht="18" hidden="1" customHeight="1" x14ac:dyDescent="0.3">
      <c r="B110" s="47"/>
      <c r="C110" s="47"/>
      <c r="D110" s="36"/>
      <c r="E110" s="37"/>
    </row>
    <row r="111" spans="2:5" ht="18" hidden="1" customHeight="1" x14ac:dyDescent="0.3">
      <c r="B111" s="47"/>
      <c r="C111" s="47"/>
      <c r="D111" s="36"/>
      <c r="E111" s="37"/>
    </row>
    <row r="112" spans="2:5" ht="18" hidden="1" customHeight="1" x14ac:dyDescent="0.3">
      <c r="B112" s="47"/>
      <c r="C112" s="47"/>
      <c r="D112" s="36"/>
      <c r="E112" s="37"/>
    </row>
    <row r="113" spans="2:5" ht="18" hidden="1" customHeight="1" x14ac:dyDescent="0.3">
      <c r="B113" s="47"/>
      <c r="C113" s="47"/>
      <c r="D113" s="36"/>
      <c r="E113" s="37"/>
    </row>
    <row r="114" spans="2:5" ht="18" hidden="1" customHeight="1" x14ac:dyDescent="0.3">
      <c r="B114" s="47"/>
      <c r="C114" s="47"/>
      <c r="D114" s="36"/>
      <c r="E114" s="37"/>
    </row>
    <row r="115" spans="2:5" ht="18" hidden="1" customHeight="1" x14ac:dyDescent="0.3">
      <c r="B115" s="47"/>
      <c r="C115" s="47"/>
      <c r="D115" s="36"/>
      <c r="E115" s="37"/>
    </row>
    <row r="116" spans="2:5" ht="18" hidden="1" customHeight="1" x14ac:dyDescent="0.3">
      <c r="B116" s="47"/>
      <c r="C116" s="47"/>
      <c r="D116" s="36"/>
      <c r="E116" s="37"/>
    </row>
    <row r="117" spans="2:5" ht="18" hidden="1" customHeight="1" x14ac:dyDescent="0.3">
      <c r="B117" s="47"/>
      <c r="C117" s="47"/>
      <c r="D117" s="36"/>
      <c r="E117" s="37"/>
    </row>
    <row r="118" spans="2:5" ht="18" hidden="1" customHeight="1" x14ac:dyDescent="0.3">
      <c r="B118" s="47"/>
      <c r="C118" s="47"/>
      <c r="D118" s="36"/>
      <c r="E118" s="37"/>
    </row>
    <row r="119" spans="2:5" ht="18" hidden="1" customHeight="1" x14ac:dyDescent="0.3">
      <c r="B119" s="47"/>
      <c r="C119" s="47"/>
      <c r="D119" s="36"/>
      <c r="E119" s="37"/>
    </row>
    <row r="120" spans="2:5" ht="18" hidden="1" customHeight="1" x14ac:dyDescent="0.3">
      <c r="B120" s="47"/>
      <c r="C120" s="47"/>
      <c r="D120" s="36"/>
      <c r="E120" s="37"/>
    </row>
    <row r="121" spans="2:5" ht="18" hidden="1" customHeight="1" x14ac:dyDescent="0.3">
      <c r="B121" s="47"/>
      <c r="C121" s="47"/>
      <c r="D121" s="36"/>
      <c r="E121" s="37"/>
    </row>
    <row r="122" spans="2:5" ht="18" hidden="1" customHeight="1" x14ac:dyDescent="0.3">
      <c r="B122" s="47"/>
      <c r="C122" s="47"/>
      <c r="D122" s="36"/>
      <c r="E122" s="37"/>
    </row>
    <row r="123" spans="2:5" ht="18" hidden="1" customHeight="1" x14ac:dyDescent="0.3">
      <c r="B123" s="47"/>
      <c r="C123" s="47"/>
      <c r="D123" s="36"/>
      <c r="E123" s="37"/>
    </row>
    <row r="124" spans="2:5" ht="18" hidden="1" customHeight="1" x14ac:dyDescent="0.3">
      <c r="B124" s="47"/>
      <c r="C124" s="47"/>
      <c r="D124" s="36"/>
      <c r="E124" s="37"/>
    </row>
    <row r="125" spans="2:5" ht="18" hidden="1" customHeight="1" x14ac:dyDescent="0.3">
      <c r="B125" s="47"/>
      <c r="C125" s="47"/>
      <c r="D125" s="36"/>
      <c r="E125" s="37"/>
    </row>
    <row r="126" spans="2:5" hidden="1" x14ac:dyDescent="0.3">
      <c r="B126" s="47"/>
      <c r="C126" s="47"/>
      <c r="D126" s="36"/>
      <c r="E126" s="37"/>
    </row>
  </sheetData>
  <sheetProtection algorithmName="SHA-512" hashValue="tsRNcZLn0Uf/SI00GdQmiSMUhg4CeRFeOS/LFmmyk6JHxhtme5YF9EwdCdZzRvZfzfJuWnHBK1SrYVv8oQrUfQ==" saltValue="koB/2hkFpjyRElPvCX0LDQ==" spinCount="100000" sheet="1" objects="1" scenarios="1"/>
  <customSheetViews>
    <customSheetView guid="{24B6AABC-262F-4330-867C-F34CCEB67A71}" scale="76" showPageBreaks="1" fitToPage="1" hiddenRows="1" hiddenColumns="1">
      <selection activeCell="C5" sqref="C5:C126"/>
      <pageMargins left="0.7" right="0.7" top="0.75" bottom="0.75" header="0.3" footer="0.3"/>
      <printOptions horizontalCentered="1"/>
      <pageSetup scale="62" fitToHeight="0" orientation="portrait" r:id="rId1"/>
    </customSheetView>
  </customSheetViews>
  <conditionalFormatting sqref="B5:E126">
    <cfRule type="expression" dxfId="45" priority="1">
      <formula>AND(ISODD(ROW($C5)), $D5 &lt;&gt; "")</formula>
    </cfRule>
    <cfRule type="expression" dxfId="44" priority="2">
      <formula>AND(ISEVEN(ROW($C5)), $D5 &lt;&gt; "")</formula>
    </cfRule>
  </conditionalFormatting>
  <printOptions horizontalCentered="1"/>
  <pageMargins left="0.7" right="0.7" top="0.75" bottom="0.75" header="0.3" footer="0.3"/>
  <pageSetup scale="63" fitToHeight="0"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tabColor theme="1" tint="0.499984740745262"/>
  </sheetPr>
  <dimension ref="A1:K35"/>
  <sheetViews>
    <sheetView zoomScale="85" zoomScaleNormal="85" workbookViewId="0">
      <pane ySplit="9" topLeftCell="A10" activePane="bottomLeft" state="frozen"/>
      <selection pane="bottomLeft" activeCell="D12" sqref="D12"/>
    </sheetView>
  </sheetViews>
  <sheetFormatPr defaultColWidth="0" defaultRowHeight="14.4" zeroHeight="1" x14ac:dyDescent="0.3"/>
  <cols>
    <col min="1" max="1" width="3" style="2" customWidth="1"/>
    <col min="2" max="2" width="30" style="2" bestFit="1" customWidth="1"/>
    <col min="3" max="8" width="25.109375" style="2" customWidth="1"/>
    <col min="9" max="9" width="3" style="2" customWidth="1"/>
    <col min="10" max="11" width="0" style="2" hidden="1" customWidth="1"/>
    <col min="12" max="16384" width="9.33203125" style="2" hidden="1"/>
  </cols>
  <sheetData>
    <row r="1" spans="1:8" ht="15.75" customHeight="1" x14ac:dyDescent="0.3">
      <c r="A1" s="22"/>
    </row>
    <row r="2" spans="1:8" s="132" customFormat="1" ht="45" customHeight="1" x14ac:dyDescent="0.3">
      <c r="B2" s="133" t="s">
        <v>3</v>
      </c>
      <c r="C2" s="134"/>
      <c r="D2" s="135"/>
      <c r="E2" s="134"/>
      <c r="F2" s="134"/>
      <c r="G2" s="134"/>
      <c r="H2" s="136"/>
    </row>
    <row r="3" spans="1:8" s="132" customFormat="1" ht="30" customHeight="1" x14ac:dyDescent="0.3">
      <c r="B3" s="137" t="str">
        <f xml:space="preserve"> 'PP Values - Co|Twp|City|Vlg'!B2</f>
        <v>SAGINAW COUNTY</v>
      </c>
      <c r="C3" s="128"/>
      <c r="D3" s="128"/>
      <c r="E3" s="128"/>
      <c r="F3" s="128"/>
      <c r="G3" s="128"/>
      <c r="H3" s="131"/>
    </row>
    <row r="4" spans="1:8" x14ac:dyDescent="0.3">
      <c r="B4" s="181" t="s">
        <v>91</v>
      </c>
      <c r="C4" s="182"/>
      <c r="D4" s="183"/>
      <c r="E4" s="183"/>
      <c r="F4" s="183"/>
      <c r="G4" s="183"/>
      <c r="H4" s="184"/>
    </row>
    <row r="5" spans="1:8" ht="30" customHeight="1" thickBot="1" x14ac:dyDescent="0.35">
      <c r="B5" s="181" t="s">
        <v>90</v>
      </c>
      <c r="C5" s="182"/>
      <c r="D5" s="183"/>
      <c r="E5" s="183"/>
      <c r="F5" s="183"/>
      <c r="G5" s="183"/>
      <c r="H5" s="184"/>
    </row>
    <row r="6" spans="1:8" ht="45" customHeight="1" x14ac:dyDescent="0.3">
      <c r="B6" s="153" t="str">
        <f>IF(AND(C12=C13, C12=C14, C12=C15, D12=D13, D12=D14, D12=D15, E12=E13, E12=E14, E12=E15, F12=F13, F12=F14, F12=F15, G12=G13, G12=G14, G12=G15, H12=H13, H12=H14, H12=H15), Instructions!$A$1 &amp; " IS IN BALANCE", Instructions!$A$1 &amp; " IS NOT IN BALANCE")</f>
        <v>2026 IS IN BALANCE</v>
      </c>
      <c r="C6" s="154" t="str">
        <f>IF(AND(C18=C19, C18=C20, C18=C21, D18=D19, D18=D20, D18=D21, E18=E19, E18=E20, E18=E21, F18=F19, F18=F20, F18=F21, G18=G19, G18=G20, G18=G21, H18=H19, H18=H20, H18=H21), "2013 IS IN BALANCE", "2013 IS NOT IN BALANCE")</f>
        <v>2013 IS IN BALANCE</v>
      </c>
      <c r="D6" s="154" t="str">
        <f>IF(AND(C24=C25, C24=C26, C24=C27, D24=D25, D24=D26, D24=D27, E24=E25, E24=E26, E24=E27, F24=F25, F24=F26, F24=F27, G24=G25, G24=G26, G24=G27, H24=H25, H24=H26, H24=H27), "2014 IS IN BALANCE", "2014 IS NOT IN BALANCE")</f>
        <v>2014 IS IN BALANCE</v>
      </c>
      <c r="E6" s="154" t="str">
        <f>IF(AND(C30=C31, C30=C32, C30=C33, D30=D31, D30=D32, D30=D33, E30=E31, E30=E32, E30=E33, F30=F31, F30=F32, F30=F33, G30=G31, G30=G32, G30=G33, H30=H31, H30=H32, H30=H33), "2015 IS IN BALANCE", "2015 IS NOT IN BALANCE")</f>
        <v>2015 IS IN BALANCE</v>
      </c>
      <c r="F6" s="129"/>
      <c r="G6" s="129"/>
      <c r="H6" s="130"/>
    </row>
    <row r="7" spans="1:8" ht="30" customHeight="1" x14ac:dyDescent="0.3">
      <c r="B7" s="185" t="s">
        <v>89</v>
      </c>
      <c r="C7" s="186"/>
      <c r="D7" s="187"/>
      <c r="E7" s="187"/>
      <c r="F7" s="187"/>
      <c r="G7" s="187"/>
      <c r="H7" s="188"/>
    </row>
    <row r="8" spans="1:8" ht="30" customHeight="1" x14ac:dyDescent="0.3">
      <c r="B8" s="185" t="s">
        <v>92</v>
      </c>
      <c r="C8" s="186"/>
      <c r="D8" s="187"/>
      <c r="E8" s="187"/>
      <c r="F8" s="187"/>
      <c r="G8" s="187"/>
      <c r="H8" s="188"/>
    </row>
    <row r="9" spans="1:8" ht="30" customHeight="1" x14ac:dyDescent="0.3">
      <c r="B9" s="181" t="s">
        <v>93</v>
      </c>
      <c r="C9" s="182"/>
      <c r="D9" s="183"/>
      <c r="E9" s="183"/>
      <c r="F9" s="183"/>
      <c r="G9" s="183"/>
      <c r="H9" s="184"/>
    </row>
    <row r="10" spans="1:8" ht="24" customHeight="1" x14ac:dyDescent="0.3">
      <c r="B10" s="157" t="str">
        <f>Instructions!$A$1 &amp; " TAXABLE VALUES"</f>
        <v>2026 TAXABLE VALUES</v>
      </c>
      <c r="C10" s="157"/>
      <c r="D10" s="158"/>
      <c r="E10" s="159"/>
      <c r="F10" s="158"/>
      <c r="G10" s="160"/>
      <c r="H10" s="161"/>
    </row>
    <row r="11" spans="1:8" ht="140.25" customHeight="1" x14ac:dyDescent="0.3">
      <c r="B11" s="180" t="s">
        <v>88</v>
      </c>
      <c r="C11" s="118" t="str">
        <f>Instructions!$A$1 &amp;
CHAR(10) &amp;
"AD VALOREM" &amp;
CHAR(10) &amp;
"COMMERCIAL " &amp;
CHAR(10) &amp;
"PERSONAL PROPERTY " &amp;
CHAR(10) &amp;
CHAR(10) &amp;
"TAXABLE VALUE"</f>
        <v>2026
AD VALOREM
COMMERCIAL 
PERSONAL PROPERTY 
TAXABLE VALUE</v>
      </c>
      <c r="D11" s="118" t="str">
        <f>Instructions!$A$1 &amp;
CHAR(10) &amp;
"AD VALOREM" &amp;
CHAR(10) &amp;
"INDUSTRIAL " &amp;
CHAR(10) &amp;
"PERSONAL PROPERTY " &amp;
CHAR(10) &amp;
CHAR(10) &amp;
"TAXABLE VALUE"</f>
        <v>2026
AD VALOREM
INDUSTRIAL 
PERSONAL PROPERTY 
TAXABLE VALUE</v>
      </c>
      <c r="E11" s="118" t="str">
        <f>CHAR(10) &amp;
Instructions!$A$1 &amp;
CHAR(10) &amp;
"IFT NEW FACILITY " &amp;
CHAR(10) &amp;
"PERSONAL PROPERTY " &amp;
CHAR(10) &amp;
CHAR(10) &amp;
"ON LAND THAT IS " &amp;
CHAR(10) &amp;
"CLASSIFIED AS " &amp;
CHAR(10) &amp;
"COMMERCIAL REAL" &amp;
CHAR(10) &amp;
CHAR(10) &amp;
"1/2 TAXABLE VALUE" &amp;
CHAR(10)</f>
        <v xml:space="preserve">
2026
IFT NEW FACILITY 
PERSONAL PROPERTY 
ON LAND THAT IS 
CLASSIFIED AS 
COMMERCIAL REAL
1/2 TAXABLE VALUE
</v>
      </c>
      <c r="F11" s="118" t="str">
        <f>CHAR(10) &amp;
Instructions!$A$1 &amp;
CHAR(10) &amp;
"IFT NEW FACILITY " &amp;
CHAR(10) &amp;
"PERSONAL PROPERTY " &amp;
CHAR(10) &amp;
CHAR(10) &amp;
"ON LAND THAT IS " &amp;
CHAR(10) &amp;
"CLASSIFIED AS " &amp;
CHAR(10) &amp;
"INDUSTRIAL REAL" &amp;
CHAR(10) &amp;
CHAR(10) &amp;
"1/2 TAXABLE VALUE" &amp;
CHAR(10)</f>
        <v xml:space="preserve">
2026
IFT NEW FACILITY 
PERSONAL PROPERTY 
ON LAND THAT IS 
CLASSIFIED AS 
INDUSTRIAL REAL
1/2 TAXABLE VALUE
</v>
      </c>
      <c r="G11" s="118" t="str">
        <f>Instructions!$A$1 &amp;
CHAR(10) &amp;
"IFT REPLACEMENT/REHAB " &amp;
CHAR(10) &amp;
"PERSONAL PROPERTY " &amp;
CHAR(10) &amp;
CHAR(10) &amp;
"TAXABLE VALUE"</f>
        <v>2026
IFT REPLACEMENT/REHAB 
PERSONAL PROPERTY 
TAXABLE VALUE</v>
      </c>
      <c r="H11" s="117" t="str">
        <f>Instructions!$A$1 &amp;
CHAR(10) &amp;
CHAR(10) &amp;
"TOTAL " &amp;
CHAR(10) &amp;
"TAXABLE VALUE"</f>
        <v>2026
TOTAL 
TAXABLE VALUE</v>
      </c>
    </row>
    <row r="12" spans="1:8" ht="15.75" customHeight="1" x14ac:dyDescent="0.3">
      <c r="B12" s="3" t="str">
        <f>B3</f>
        <v>SAGINAW COUNTY</v>
      </c>
      <c r="C12" s="119">
        <f>SUMIFS(Export!AI:AI, Export!$F:$F, "COUNTY",Export!$G:$G,"")</f>
        <v>185846543</v>
      </c>
      <c r="D12" s="119">
        <f>SUMIFS(Export!AJ:AJ, Export!$F:$F, "COUNTY",Export!$G:$G,"")</f>
        <v>58351700</v>
      </c>
      <c r="E12" s="119">
        <f>SUMIFS(Export!AK:AK, Export!$F:$F, "COUNTY",Export!$G:$G,"")</f>
        <v>0</v>
      </c>
      <c r="F12" s="119">
        <f>SUMIFS(Export!AL:AL, Export!$F:$F, "COUNTY",Export!$G:$G,"")</f>
        <v>506100</v>
      </c>
      <c r="G12" s="119">
        <f>SUMIFS(Export!AM:AM, Export!$F:$F, "COUNTY",Export!$G:$G,"")</f>
        <v>0</v>
      </c>
      <c r="H12" s="119">
        <f>SUMIFS(Export!AN:AN, Export!$F:$F, "COUNTY",Export!$G:$G,"")</f>
        <v>244704343</v>
      </c>
    </row>
    <row r="13" spans="1:8" ht="15.75" customHeight="1" x14ac:dyDescent="0.3">
      <c r="B13" s="4" t="s">
        <v>74</v>
      </c>
      <c r="C13" s="120">
        <f>SUMIFS(Export!AI:AI, Export!$F:$F, "TOWNSHIP",Export!$G:$G,"") + SUMIFS(Export!AI:AI, Export!$F:$F, "CITY")</f>
        <v>185846543</v>
      </c>
      <c r="D13" s="120">
        <f>SUMIFS(Export!AJ:AJ, Export!$F:$F, "TOWNSHIP",Export!$G:$G,"") + SUMIFS(Export!AJ:AJ, Export!$F:$F, "CITY")</f>
        <v>58351700</v>
      </c>
      <c r="E13" s="120">
        <f>SUMIFS(Export!AK:AK, Export!$F:$F, "TOWNSHIP",Export!$G:$G,"") + SUMIFS(Export!AK:AK, Export!$F:$F, "CITY")</f>
        <v>0</v>
      </c>
      <c r="F13" s="120">
        <f>SUMIFS(Export!AL:AL, Export!$F:$F, "TOWNSHIP",Export!$G:$G,"") + SUMIFS(Export!AL:AL, Export!$F:$F, "CITY")</f>
        <v>506100</v>
      </c>
      <c r="G13" s="120">
        <f>SUMIFS(Export!AM:AM, Export!$F:$F, "TOWNSHIP",Export!$G:$G,"") + SUMIFS(Export!AM:AM, Export!$F:$F, "CITY")</f>
        <v>0</v>
      </c>
      <c r="H13" s="120">
        <f>SUMIFS(Export!AN:AN, Export!$F:$F, "TOWNSHIP",Export!$G:$G,"") + SUMIFS(Export!AN:AN, Export!$F:$F, "CITY")</f>
        <v>244704343</v>
      </c>
    </row>
    <row r="14" spans="1:8" ht="15.75" customHeight="1" x14ac:dyDescent="0.3">
      <c r="B14" s="3" t="s">
        <v>76</v>
      </c>
      <c r="C14" s="119">
        <f>SUMIFS(Export!AI:AI, Export!$F:$F, "SCHOOL DISTRICT", Export!$J:$J, "WORKSHEET 2", Export!$I:$I, "?*")</f>
        <v>185846543</v>
      </c>
      <c r="D14" s="119">
        <f>SUMIFS(Export!AJ:AJ, Export!$F:$F, "SCHOOL DISTRICT", Export!$J:$J, "WORKSHEET 2", Export!$I:$I, "?*")</f>
        <v>58351700</v>
      </c>
      <c r="E14" s="119">
        <f>SUMIFS(Export!AK:AK, Export!$F:$F, "SCHOOL DISTRICT", Export!$J:$J, "WORKSHEET 2", Export!$I:$I, "?*")</f>
        <v>0</v>
      </c>
      <c r="F14" s="119">
        <f>SUMIFS(Export!AL:AL, Export!$F:$F, "SCHOOL DISTRICT", Export!$J:$J, "WORKSHEET 2", Export!$I:$I, "?*")</f>
        <v>506100</v>
      </c>
      <c r="G14" s="119">
        <f>SUMIFS(Export!AM:AM, Export!$F:$F, "SCHOOL DISTRICT", Export!$J:$J, "WORKSHEET 2", Export!$I:$I, "?*")</f>
        <v>0</v>
      </c>
      <c r="H14" s="119">
        <f>SUMIFS(Export!AN:AN, Export!$F:$F, "SCHOOL DISTRICT", Export!$J:$J, "WORKSHEET 2", Export!$I:$I, "?*")</f>
        <v>244704343</v>
      </c>
    </row>
    <row r="15" spans="1:8" ht="15.75" customHeight="1" x14ac:dyDescent="0.3">
      <c r="B15" s="4" t="s">
        <v>4</v>
      </c>
      <c r="C15" s="120">
        <f>SUMIFS(Export!AI:AI, Export!$F:$F, "INTERMEDIATE SCHOOL DISTRICT", Export!$J:$J, "WORKSHEET 2")</f>
        <v>185846543</v>
      </c>
      <c r="D15" s="120">
        <f>SUMIFS(Export!AJ:AJ, Export!$F:$F, "INTERMEDIATE SCHOOL DISTRICT", Export!$J:$J, "WORKSHEET 2")</f>
        <v>58351700</v>
      </c>
      <c r="E15" s="120">
        <f>SUMIFS(Export!AK:AK, Export!$F:$F, "INTERMEDIATE SCHOOL DISTRICT", Export!$J:$J, "WORKSHEET 2")</f>
        <v>0</v>
      </c>
      <c r="F15" s="120">
        <f>SUMIFS(Export!AL:AL, Export!$F:$F, "INTERMEDIATE SCHOOL DISTRICT", Export!$J:$J, "WORKSHEET 2")</f>
        <v>506100</v>
      </c>
      <c r="G15" s="120">
        <f>SUMIFS(Export!AM:AM, Export!$F:$F, "INTERMEDIATE SCHOOL DISTRICT", Export!$J:$J, "WORKSHEET 2")</f>
        <v>0</v>
      </c>
      <c r="H15" s="120">
        <f>SUMIFS(Export!AN:AN, Export!$F:$F, "INTERMEDIATE SCHOOL DISTRICT", Export!$J:$J, "WORKSHEET 2")</f>
        <v>244704343</v>
      </c>
    </row>
    <row r="16" spans="1:8" ht="24" customHeight="1" x14ac:dyDescent="0.3">
      <c r="B16" s="162" t="s">
        <v>85</v>
      </c>
      <c r="C16" s="162"/>
      <c r="D16" s="163"/>
      <c r="E16" s="164"/>
      <c r="F16" s="163"/>
      <c r="G16" s="165"/>
      <c r="H16" s="166"/>
    </row>
    <row r="17" spans="2:8" ht="151.80000000000001" x14ac:dyDescent="0.3">
      <c r="B17" s="179" t="s">
        <v>88</v>
      </c>
      <c r="C17" s="113" t="str">
        <f>"2013" &amp;
CHAR(10) &amp;
"AD VALOREM" &amp;
CHAR(10) &amp;
"COMMERCIAL " &amp;
CHAR(10) &amp;
"PERSONAL PROPERTY " &amp;
CHAR(10) &amp;
CHAR(10) &amp;
"TAXABLE VALUE"</f>
        <v>2013
AD VALOREM
COMMERCIAL 
PERSONAL PROPERTY 
TAXABLE VALUE</v>
      </c>
      <c r="D17" s="113" t="str">
        <f>"2013" &amp;
CHAR(10) &amp;
"AD VALOREM" &amp;
CHAR(10) &amp;
"INDUSTRIAL " &amp;
CHAR(10) &amp;
"PERSONAL PROPERTY " &amp;
CHAR(10) &amp;
CHAR(10) &amp;
"TAXABLE VALUE"</f>
        <v>2013
AD VALOREM
INDUSTRIAL 
PERSONAL PROPERTY 
TAXABLE VALUE</v>
      </c>
      <c r="E17" s="113" t="str">
        <f>CHAR(10) &amp;
"2013" &amp;
CHAR(10) &amp;
"IFT NEW FACILITY " &amp;
CHAR(10) &amp;
"PERSONAL PROPERTY " &amp;
CHAR(10) &amp;
CHAR(10) &amp;
"ON LAND THAT IS " &amp;
CHAR(10) &amp;
"CLASSIFIED AS " &amp;
CHAR(10) &amp;
"COMMERCIAL REAL" &amp;
CHAR(10) &amp;
CHAR(10) &amp;
"1/2 TAXABLE VALUE" &amp;
CHAR(10)</f>
        <v xml:space="preserve">
2013
IFT NEW FACILITY 
PERSONAL PROPERTY 
ON LAND THAT IS 
CLASSIFIED AS 
COMMERCIAL REAL
1/2 TAXABLE VALUE
</v>
      </c>
      <c r="F17" s="113" t="str">
        <f>CHAR(10) &amp;
"2013" &amp;
CHAR(10) &amp;
"IFT NEW FACILITY " &amp;
CHAR(10) &amp;
"PERSONAL PROPERTY " &amp;
CHAR(10) &amp;
CHAR(10) &amp;
"ON LAND THAT IS " &amp;
CHAR(10) &amp;
"CLASSIFIED AS " &amp;
CHAR(10) &amp;
"INDUSTRIAL REAL" &amp;
CHAR(10) &amp;
CHAR(10) &amp;
"1/2 TAXABLE VALUE" &amp;
CHAR(10)</f>
        <v xml:space="preserve">
2013
IFT NEW FACILITY 
PERSONAL PROPERTY 
ON LAND THAT IS 
CLASSIFIED AS 
INDUSTRIAL REAL
1/2 TAXABLE VALUE
</v>
      </c>
      <c r="G17" s="113" t="str">
        <f>"2013" &amp;
CHAR(10) &amp;
"IFT REPLACEMENT/REHAB " &amp;
CHAR(10) &amp;
"PERSONAL PROPERTY " &amp;
CHAR(10) &amp;
CHAR(10) &amp;
"TAXABLE VALUE"</f>
        <v>2013
IFT REPLACEMENT/REHAB 
PERSONAL PROPERTY 
TAXABLE VALUE</v>
      </c>
      <c r="H17" s="112" t="str">
        <f>"2013" &amp;
CHAR(10) &amp;
CHAR(10) &amp;
"TOTAL " &amp;
CHAR(10) &amp;
"TAXABLE VALUE"</f>
        <v>2013
TOTAL 
TAXABLE VALUE</v>
      </c>
    </row>
    <row r="18" spans="2:8" x14ac:dyDescent="0.3">
      <c r="B18" s="3" t="str">
        <f>B3</f>
        <v>SAGINAW COUNTY</v>
      </c>
      <c r="C18" s="119">
        <f>SUMIFS(Export!K:K, Export!$F:$F, "COUNTY",Export!$G:$G,"")</f>
        <v>190864932</v>
      </c>
      <c r="D18" s="119">
        <f>SUMIFS(Export!L:L, Export!$F:$F, "COUNTY",Export!$G:$G,"")</f>
        <v>217942850</v>
      </c>
      <c r="E18" s="119">
        <f>SUMIFS(Export!M:M, Export!$F:$F, "COUNTY",Export!$G:$G,"")</f>
        <v>146050</v>
      </c>
      <c r="F18" s="119">
        <f>SUMIFS(Export!N:N, Export!$F:$F, "COUNTY",Export!$G:$G,"")</f>
        <v>17067100</v>
      </c>
      <c r="G18" s="119">
        <f>SUMIFS(Export!O:O, Export!$F:$F, "COUNTY",Export!$G:$G,"")</f>
        <v>0</v>
      </c>
      <c r="H18" s="119">
        <f>SUMIFS(Export!P:P, Export!$F:$F, "COUNTY",Export!$G:$G,"")</f>
        <v>426020932</v>
      </c>
    </row>
    <row r="19" spans="2:8" x14ac:dyDescent="0.3">
      <c r="B19" s="4" t="s">
        <v>74</v>
      </c>
      <c r="C19" s="120">
        <f>SUMIFS(Export!K:K, Export!$F:$F, "TOWNSHIP",Export!$G:$G,"") + SUMIFS(Export!K:K, Export!$F:$F, "CITY")</f>
        <v>190864932</v>
      </c>
      <c r="D19" s="120">
        <f>SUMIFS(Export!L:L, Export!$F:$F, "TOWNSHIP",Export!$G:$G,"") + SUMIFS(Export!L:L, Export!$F:$F, "CITY")</f>
        <v>217942850</v>
      </c>
      <c r="E19" s="120">
        <f>SUMIFS(Export!M:M, Export!$F:$F, "TOWNSHIP",Export!$G:$G,"") + SUMIFS(Export!M:M, Export!$F:$F, "CITY")</f>
        <v>146050</v>
      </c>
      <c r="F19" s="120">
        <f>SUMIFS(Export!N:N, Export!$F:$F, "TOWNSHIP",Export!$G:$G,"") + SUMIFS(Export!N:N, Export!$F:$F, "CITY")</f>
        <v>17067100</v>
      </c>
      <c r="G19" s="120">
        <f>SUMIFS(Export!O:O, Export!$F:$F, "TOWNSHIP",Export!$G:$G,"") + SUMIFS(Export!O:O, Export!$F:$F, "CITY")</f>
        <v>0</v>
      </c>
      <c r="H19" s="120">
        <f>SUMIFS(Export!P:P, Export!$F:$F, "TOWNSHIP",Export!$G:$G,"") + SUMIFS(Export!P:P, Export!$F:$F, "CITY")</f>
        <v>426020932</v>
      </c>
    </row>
    <row r="20" spans="2:8" x14ac:dyDescent="0.3">
      <c r="B20" s="3" t="s">
        <v>76</v>
      </c>
      <c r="C20" s="119">
        <f>SUMIFS(Export!K:K, Export!$F:$F, "SCHOOL DISTRICT", Export!$J:$J, "WORKSHEET 2", Export!$I:$I, "?*")</f>
        <v>190864932</v>
      </c>
      <c r="D20" s="119">
        <f>SUMIFS(Export!L:L, Export!$F:$F, "SCHOOL DISTRICT", Export!$J:$J, "WORKSHEET 2", Export!$I:$I, "?*")</f>
        <v>217942850</v>
      </c>
      <c r="E20" s="119">
        <f>SUMIFS(Export!M:M, Export!$F:$F, "SCHOOL DISTRICT", Export!$J:$J, "WORKSHEET 2", Export!$I:$I, "?*")</f>
        <v>146050</v>
      </c>
      <c r="F20" s="119">
        <f>SUMIFS(Export!N:N, Export!$F:$F, "SCHOOL DISTRICT", Export!$J:$J, "WORKSHEET 2", Export!$I:$I, "?*")</f>
        <v>17067100</v>
      </c>
      <c r="G20" s="119">
        <f>SUMIFS(Export!O:O, Export!$F:$F, "SCHOOL DISTRICT", Export!$J:$J, "WORKSHEET 2", Export!$I:$I, "?*")</f>
        <v>0</v>
      </c>
      <c r="H20" s="119">
        <f>SUMIFS(Export!P:P, Export!$F:$F, "SCHOOL DISTRICT", Export!$J:$J, "WORKSHEET 2", Export!$I:$I, "?*")</f>
        <v>426020932</v>
      </c>
    </row>
    <row r="21" spans="2:8" x14ac:dyDescent="0.3">
      <c r="B21" s="4" t="s">
        <v>4</v>
      </c>
      <c r="C21" s="120">
        <f>SUMIFS(Export!K:K, Export!$F:$F, "INTERMEDIATE SCHOOL DISTRICT", Export!$J:$J, "WORKSHEET 2")</f>
        <v>190864932</v>
      </c>
      <c r="D21" s="120">
        <f>SUMIFS(Export!L:L, Export!$F:$F, "INTERMEDIATE SCHOOL DISTRICT", Export!$J:$J, "WORKSHEET 2")</f>
        <v>217942850</v>
      </c>
      <c r="E21" s="120">
        <f>SUMIFS(Export!M:M, Export!$F:$F, "INTERMEDIATE SCHOOL DISTRICT", Export!$J:$J, "WORKSHEET 2")</f>
        <v>146050</v>
      </c>
      <c r="F21" s="120">
        <f>SUMIFS(Export!N:N, Export!$F:$F, "INTERMEDIATE SCHOOL DISTRICT", Export!$J:$J, "WORKSHEET 2")</f>
        <v>17067100</v>
      </c>
      <c r="G21" s="120">
        <f>SUMIFS(Export!O:O, Export!$F:$F, "INTERMEDIATE SCHOOL DISTRICT", Export!$J:$J, "WORKSHEET 2")</f>
        <v>0</v>
      </c>
      <c r="H21" s="120">
        <f>SUMIFS(Export!P:P, Export!$F:$F, "INTERMEDIATE SCHOOL DISTRICT", Export!$J:$J, "WORKSHEET 2")</f>
        <v>426020932</v>
      </c>
    </row>
    <row r="22" spans="2:8" ht="24" customHeight="1" x14ac:dyDescent="0.3">
      <c r="B22" s="167" t="s">
        <v>86</v>
      </c>
      <c r="C22" s="167"/>
      <c r="D22" s="168"/>
      <c r="E22" s="169"/>
      <c r="F22" s="168"/>
      <c r="G22" s="170"/>
      <c r="H22" s="171"/>
    </row>
    <row r="23" spans="2:8" ht="151.80000000000001" x14ac:dyDescent="0.3">
      <c r="B23" s="178" t="s">
        <v>88</v>
      </c>
      <c r="C23" s="114" t="str">
        <f>"2014" &amp;
CHAR(10) &amp;
"AD VALOREM" &amp;
CHAR(10) &amp;
"COMMERCIAL " &amp;
CHAR(10) &amp;
"PERSONAL PROPERTY " &amp;
CHAR(10) &amp;
CHAR(10) &amp;
"TAXABLE VALUE"</f>
        <v>2014
AD VALOREM
COMMERCIAL 
PERSONAL PROPERTY 
TAXABLE VALUE</v>
      </c>
      <c r="D23" s="114" t="str">
        <f>"2014" &amp;
CHAR(10) &amp;
"AD VALOREM" &amp;
CHAR(10) &amp;
"INDUSTRIAL " &amp;
CHAR(10) &amp;
"PERSONAL PROPERTY " &amp;
CHAR(10) &amp;
CHAR(10) &amp;
"TAXABLE VALUE"</f>
        <v>2014
AD VALOREM
INDUSTRIAL 
PERSONAL PROPERTY 
TAXABLE VALUE</v>
      </c>
      <c r="E23" s="114" t="str">
        <f>CHAR(10) &amp;
"2014" &amp;
CHAR(10) &amp;
"IFT NEW FACILITY " &amp;
CHAR(10) &amp;
"PERSONAL PROPERTY " &amp;
CHAR(10) &amp;
CHAR(10) &amp;
"ON LAND THAT IS " &amp;
CHAR(10) &amp;
"CLASSIFIED AS " &amp;
CHAR(10) &amp;
"COMMERCIAL REAL" &amp;
CHAR(10) &amp;
CHAR(10) &amp;
"1/2 TAXABLE VALUE" &amp;
CHAR(10)</f>
        <v xml:space="preserve">
2014
IFT NEW FACILITY 
PERSONAL PROPERTY 
ON LAND THAT IS 
CLASSIFIED AS 
COMMERCIAL REAL
1/2 TAXABLE VALUE
</v>
      </c>
      <c r="F23" s="114" t="str">
        <f>CHAR(10) &amp;
"2014" &amp;
CHAR(10) &amp;
"IFT NEW FACILITY " &amp;
CHAR(10) &amp;
"PERSONAL PROPERTY " &amp;
CHAR(10) &amp;
CHAR(10) &amp;
"ON LAND THAT IS " &amp;
CHAR(10) &amp;
"CLASSIFIED AS " &amp;
CHAR(10) &amp;
"INDUSTRIAL REAL" &amp;
CHAR(10) &amp;
CHAR(10) &amp;
"1/2 TAXABLE VALUE" &amp;
CHAR(10)</f>
        <v xml:space="preserve">
2014
IFT NEW FACILITY 
PERSONAL PROPERTY 
ON LAND THAT IS 
CLASSIFIED AS 
INDUSTRIAL REAL
1/2 TAXABLE VALUE
</v>
      </c>
      <c r="G23" s="114" t="str">
        <f>"2014" &amp;
CHAR(10) &amp;
"IFT REPLACEMENT/REHAB " &amp;
CHAR(10) &amp;
"PERSONAL PROPERTY " &amp;
CHAR(10) &amp;
CHAR(10) &amp;
"TAXABLE VALUE"</f>
        <v>2014
IFT REPLACEMENT/REHAB 
PERSONAL PROPERTY 
TAXABLE VALUE</v>
      </c>
      <c r="H23" s="115" t="str">
        <f>"2014" &amp;
CHAR(10) &amp;
CHAR(10) &amp;
"TOTAL " &amp;
CHAR(10) &amp;
"TAXABLE VALUE"</f>
        <v>2014
TOTAL 
TAXABLE VALUE</v>
      </c>
    </row>
    <row r="24" spans="2:8" x14ac:dyDescent="0.3">
      <c r="B24" s="3" t="str">
        <f>B3</f>
        <v>SAGINAW COUNTY</v>
      </c>
      <c r="C24" s="119">
        <f>SUMIFS(Export!S:S, Export!$F:$F, "COUNTY",Export!$G:$G,"")</f>
        <v>171751200</v>
      </c>
      <c r="D24" s="119">
        <f>SUMIFS(Export!T:T, Export!$F:$F, "COUNTY",Export!$G:$G,"")</f>
        <v>200909400</v>
      </c>
      <c r="E24" s="119">
        <f>SUMIFS(Export!U:U, Export!$F:$F, "COUNTY",Export!$G:$G,"")</f>
        <v>0</v>
      </c>
      <c r="F24" s="119">
        <f>SUMIFS(Export!V:V, Export!$F:$F, "COUNTY",Export!$G:$G,"")</f>
        <v>16983725</v>
      </c>
      <c r="G24" s="119">
        <f>SUMIFS(Export!W:W, Export!$F:$F, "COUNTY",Export!$G:$G,"")</f>
        <v>0</v>
      </c>
      <c r="H24" s="119">
        <f>SUMIFS(Export!X:X, Export!$F:$F, "COUNTY",Export!$G:$G,"")</f>
        <v>389644325</v>
      </c>
    </row>
    <row r="25" spans="2:8" x14ac:dyDescent="0.3">
      <c r="B25" s="4" t="s">
        <v>74</v>
      </c>
      <c r="C25" s="120">
        <f>SUMIFS(Export!S:S, Export!$F:$F, "TOWNSHIP",Export!$G:$G,"") + SUMIFS(Export!S:S, Export!$F:$F, "CITY")</f>
        <v>171751200</v>
      </c>
      <c r="D25" s="120">
        <f>SUMIFS(Export!T:T, Export!$F:$F, "TOWNSHIP",Export!$G:$G,"") + SUMIFS(Export!T:T, Export!$F:$F, "CITY")</f>
        <v>200909400</v>
      </c>
      <c r="E25" s="120">
        <f>SUMIFS(Export!U:U, Export!$F:$F, "TOWNSHIP",Export!$G:$G,"") + SUMIFS(Export!U:U, Export!$F:$F, "CITY")</f>
        <v>0</v>
      </c>
      <c r="F25" s="120">
        <f>SUMIFS(Export!V:V, Export!$F:$F, "TOWNSHIP",Export!$G:$G,"") + SUMIFS(Export!V:V, Export!$F:$F, "CITY")</f>
        <v>16983725</v>
      </c>
      <c r="G25" s="120">
        <f>SUMIFS(Export!W:W, Export!$F:$F, "TOWNSHIP",Export!$G:$G,"") + SUMIFS(Export!W:W, Export!$F:$F, "CITY")</f>
        <v>0</v>
      </c>
      <c r="H25" s="120">
        <f>SUMIFS(Export!X:X, Export!$F:$F, "TOWNSHIP",Export!$G:$G,"") + SUMIFS(Export!X:X, Export!$F:$F, "CITY")</f>
        <v>389644325</v>
      </c>
    </row>
    <row r="26" spans="2:8" x14ac:dyDescent="0.3">
      <c r="B26" s="3" t="s">
        <v>76</v>
      </c>
      <c r="C26" s="119">
        <f>SUMIFS(Export!S:S, Export!$F:$F, "SCHOOL DISTRICT", Export!$J:$J, "WORKSHEET 2", Export!$I:$I, "?*")</f>
        <v>171751200</v>
      </c>
      <c r="D26" s="119">
        <f>SUMIFS(Export!T:T, Export!$F:$F, "SCHOOL DISTRICT", Export!$J:$J, "WORKSHEET 2", Export!$I:$I, "?*")</f>
        <v>200909400</v>
      </c>
      <c r="E26" s="119">
        <f>SUMIFS(Export!U:U, Export!$F:$F, "SCHOOL DISTRICT", Export!$J:$J, "WORKSHEET 2", Export!$I:$I, "?*")</f>
        <v>0</v>
      </c>
      <c r="F26" s="119">
        <f>SUMIFS(Export!V:V, Export!$F:$F, "SCHOOL DISTRICT", Export!$J:$J, "WORKSHEET 2", Export!$I:$I, "?*")</f>
        <v>16983725</v>
      </c>
      <c r="G26" s="119">
        <f>SUMIFS(Export!W:W, Export!$F:$F, "SCHOOL DISTRICT", Export!$J:$J, "WORKSHEET 2", Export!$I:$I, "?*")</f>
        <v>0</v>
      </c>
      <c r="H26" s="119">
        <f>SUMIFS(Export!X:X, Export!$F:$F, "SCHOOL DISTRICT", Export!$J:$J, "WORKSHEET 2", Export!$I:$I, "?*")</f>
        <v>389644325</v>
      </c>
    </row>
    <row r="27" spans="2:8" x14ac:dyDescent="0.3">
      <c r="B27" s="4" t="s">
        <v>4</v>
      </c>
      <c r="C27" s="120">
        <f>SUMIFS(Export!S:S, Export!$F:$F, "INTERMEDIATE SCHOOL DISTRICT", Export!$J:$J, "WORKSHEET 2")</f>
        <v>171751200</v>
      </c>
      <c r="D27" s="120">
        <f>SUMIFS(Export!T:T, Export!$F:$F, "INTERMEDIATE SCHOOL DISTRICT", Export!$J:$J, "WORKSHEET 2")</f>
        <v>200909400</v>
      </c>
      <c r="E27" s="120">
        <f>SUMIFS(Export!U:U, Export!$F:$F, "INTERMEDIATE SCHOOL DISTRICT", Export!$J:$J, "WORKSHEET 2")</f>
        <v>0</v>
      </c>
      <c r="F27" s="120">
        <f>SUMIFS(Export!V:V, Export!$F:$F, "INTERMEDIATE SCHOOL DISTRICT", Export!$J:$J, "WORKSHEET 2")</f>
        <v>16983725</v>
      </c>
      <c r="G27" s="120">
        <f>SUMIFS(Export!W:W, Export!$F:$F, "INTERMEDIATE SCHOOL DISTRICT", Export!$J:$J, "WORKSHEET 2")</f>
        <v>0</v>
      </c>
      <c r="H27" s="120">
        <f>SUMIFS(Export!X:X, Export!$F:$F, "INTERMEDIATE SCHOOL DISTRICT", Export!$J:$J, "WORKSHEET 2")</f>
        <v>389644325</v>
      </c>
    </row>
    <row r="28" spans="2:8" ht="24" customHeight="1" x14ac:dyDescent="0.3">
      <c r="B28" s="172" t="s">
        <v>87</v>
      </c>
      <c r="C28" s="172"/>
      <c r="D28" s="173"/>
      <c r="E28" s="174"/>
      <c r="F28" s="173"/>
      <c r="G28" s="175"/>
      <c r="H28" s="176"/>
    </row>
    <row r="29" spans="2:8" ht="151.80000000000001" x14ac:dyDescent="0.3">
      <c r="B29" s="177" t="s">
        <v>88</v>
      </c>
      <c r="C29" s="5" t="str">
        <f>"2015" &amp;
CHAR(10) &amp;
"AD VALOREM" &amp;
CHAR(10) &amp;
"COMMERCIAL " &amp;
CHAR(10) &amp;
"PERSONAL PROPERTY " &amp;
CHAR(10) &amp;
CHAR(10) &amp;
"TAXABLE VALUE"</f>
        <v>2015
AD VALOREM
COMMERCIAL 
PERSONAL PROPERTY 
TAXABLE VALUE</v>
      </c>
      <c r="D29" s="5" t="str">
        <f>"2015" &amp;
CHAR(10) &amp;
"AD VALOREM" &amp;
CHAR(10) &amp;
"INDUSTRIAL " &amp;
CHAR(10) &amp;
"PERSONAL PROPERTY " &amp;
CHAR(10) &amp;
CHAR(10) &amp;
"TAXABLE VALUE"</f>
        <v>2015
AD VALOREM
INDUSTRIAL 
PERSONAL PROPERTY 
TAXABLE VALUE</v>
      </c>
      <c r="E29" s="5" t="str">
        <f>CHAR(10) &amp;
"2015" &amp;
CHAR(10) &amp;
"IFT NEW FACILITY " &amp;
CHAR(10) &amp;
"PERSONAL PROPERTY " &amp;
CHAR(10) &amp;
CHAR(10) &amp;
"ON LAND THAT IS " &amp;
CHAR(10) &amp;
"CLASSIFIED AS " &amp;
CHAR(10) &amp;
"COMMERCIAL REAL" &amp;
CHAR(10) &amp;
CHAR(10) &amp;
"1/2 TAXABLE VALUE" &amp;
CHAR(10)</f>
        <v xml:space="preserve">
2015
IFT NEW FACILITY 
PERSONAL PROPERTY 
ON LAND THAT IS 
CLASSIFIED AS 
COMMERCIAL REAL
1/2 TAXABLE VALUE
</v>
      </c>
      <c r="F29" s="5" t="str">
        <f>CHAR(10) &amp;
"2015" &amp;
CHAR(10) &amp;
"IFT NEW FACILITY " &amp;
CHAR(10) &amp;
"PERSONAL PROPERTY " &amp;
CHAR(10) &amp;
CHAR(10) &amp;
"ON LAND THAT IS " &amp;
CHAR(10) &amp;
"CLASSIFIED AS " &amp;
CHAR(10) &amp;
"INDUSTRIAL REAL" &amp;
CHAR(10) &amp;
CHAR(10) &amp;
"1/2 TAXABLE VALUE" &amp;
CHAR(10)</f>
        <v xml:space="preserve">
2015
IFT NEW FACILITY 
PERSONAL PROPERTY 
ON LAND THAT IS 
CLASSIFIED AS 
INDUSTRIAL REAL
1/2 TAXABLE VALUE
</v>
      </c>
      <c r="G29" s="5" t="str">
        <f>"2015" &amp;
CHAR(10) &amp;
"IFT REPLACEMENT/REHAB " &amp;
CHAR(10) &amp;
"PERSONAL PROPERTY " &amp;
CHAR(10) &amp;
CHAR(10) &amp;
"TAXABLE VALUE"</f>
        <v>2015
IFT REPLACEMENT/REHAB 
PERSONAL PROPERTY 
TAXABLE VALUE</v>
      </c>
      <c r="H29" s="55" t="str">
        <f>"2015" &amp;
CHAR(10) &amp;
CHAR(10) &amp;
"TOTAL " &amp;
CHAR(10) &amp;
"TAXABLE VALUE"</f>
        <v>2015
TOTAL 
TAXABLE VALUE</v>
      </c>
    </row>
    <row r="30" spans="2:8" x14ac:dyDescent="0.3">
      <c r="B30" s="3" t="str">
        <f>B3</f>
        <v>SAGINAW COUNTY</v>
      </c>
      <c r="C30" s="119">
        <f>SUMIFS(Export!AA:AA, Export!$F:$F, "COUNTY",Export!$G:$G,"")</f>
        <v>173954350</v>
      </c>
      <c r="D30" s="119">
        <f>SUMIFS(Export!AB:AB, Export!$F:$F, "COUNTY",Export!$G:$G,"")</f>
        <v>186245150</v>
      </c>
      <c r="E30" s="119">
        <f>SUMIFS(Export!AC:AC, Export!$F:$F, "COUNTY",Export!$G:$G,"")</f>
        <v>0</v>
      </c>
      <c r="F30" s="119">
        <f>SUMIFS(Export!AD:AD, Export!$F:$F, "COUNTY",Export!$G:$G,"")</f>
        <v>22066095</v>
      </c>
      <c r="G30" s="119">
        <f>SUMIFS(Export!AE:AE, Export!$F:$F, "COUNTY",Export!$G:$G,"")</f>
        <v>0</v>
      </c>
      <c r="H30" s="119">
        <f>SUMIFS(Export!AF:AF, Export!$F:$F, "COUNTY",Export!$G:$G,"")</f>
        <v>382265595</v>
      </c>
    </row>
    <row r="31" spans="2:8" x14ac:dyDescent="0.3">
      <c r="B31" s="4" t="s">
        <v>74</v>
      </c>
      <c r="C31" s="120">
        <f>SUMIFS(Export!AA:AA, Export!$F:$F, "TOWNSHIP",Export!$G:$G,"") + SUMIFS(Export!AA:AA, Export!$F:$F, "CITY")</f>
        <v>173954350</v>
      </c>
      <c r="D31" s="120">
        <f>SUMIFS(Export!AB:AB, Export!$F:$F, "TOWNSHIP",Export!$G:$G,"") + SUMIFS(Export!AB:AB, Export!$F:$F, "CITY")</f>
        <v>186245150</v>
      </c>
      <c r="E31" s="120">
        <f>SUMIFS(Export!AC:AC, Export!$F:$F, "TOWNSHIP",Export!$G:$G,"") + SUMIFS(Export!AC:AC, Export!$F:$F, "CITY")</f>
        <v>0</v>
      </c>
      <c r="F31" s="120">
        <f>SUMIFS(Export!AD:AD, Export!$F:$F, "TOWNSHIP",Export!$G:$G,"") + SUMIFS(Export!AD:AD, Export!$F:$F, "CITY")</f>
        <v>22066095</v>
      </c>
      <c r="G31" s="120">
        <f>SUMIFS(Export!AE:AE, Export!$F:$F, "TOWNSHIP",Export!$G:$G,"") + SUMIFS(Export!AE:AE, Export!$F:$F, "CITY")</f>
        <v>0</v>
      </c>
      <c r="H31" s="120">
        <f>SUMIFS(Export!AF:AF, Export!$F:$F, "TOWNSHIP",Export!$G:$G,"") + SUMIFS(Export!AF:AF, Export!$F:$F, "CITY")</f>
        <v>382265595</v>
      </c>
    </row>
    <row r="32" spans="2:8" x14ac:dyDescent="0.3">
      <c r="B32" s="3" t="s">
        <v>65</v>
      </c>
      <c r="C32" s="119">
        <f>SUMIFS(Export!AA:AA, Export!$F:$F, "SCHOOL DISTRICT", Export!$J:$J, "WORKSHEET 2", Export!$I:$I, "?*")</f>
        <v>173954350</v>
      </c>
      <c r="D32" s="119">
        <f>SUMIFS(Export!AB:AB, Export!$F:$F, "SCHOOL DISTRICT", Export!$J:$J, "WORKSHEET 2", Export!$I:$I, "?*")</f>
        <v>186245150</v>
      </c>
      <c r="E32" s="119">
        <f>SUMIFS(Export!AC:AC, Export!$F:$F, "SCHOOL DISTRICT", Export!$J:$J, "WORKSHEET 2", Export!$I:$I, "?*")</f>
        <v>0</v>
      </c>
      <c r="F32" s="119">
        <f>SUMIFS(Export!AD:AD, Export!$F:$F, "SCHOOL DISTRICT", Export!$J:$J, "WORKSHEET 2", Export!$I:$I, "?*")</f>
        <v>22066095</v>
      </c>
      <c r="G32" s="119">
        <f>SUMIFS(Export!AE:AE, Export!$F:$F, "SCHOOL DISTRICT", Export!$J:$J, "WORKSHEET 2", Export!$I:$I, "?*")</f>
        <v>0</v>
      </c>
      <c r="H32" s="119">
        <f>SUMIFS(Export!AF:AF, Export!$F:$F, "SCHOOL DISTRICT", Export!$J:$J, "WORKSHEET 2", Export!$I:$I, "?*")</f>
        <v>382265595</v>
      </c>
    </row>
    <row r="33" spans="2:8" x14ac:dyDescent="0.3">
      <c r="B33" s="4" t="s">
        <v>4</v>
      </c>
      <c r="C33" s="120">
        <f>SUMIFS(Export!AA:AA, Export!$F:$F, "INTERMEDIATE SCHOOL DISTRICT", Export!$J:$J, "WORKSHEET 2")</f>
        <v>173954350</v>
      </c>
      <c r="D33" s="120">
        <f>SUMIFS(Export!AB:AB, Export!$F:$F, "INTERMEDIATE SCHOOL DISTRICT", Export!$J:$J, "WORKSHEET 2")</f>
        <v>186245150</v>
      </c>
      <c r="E33" s="120">
        <f>SUMIFS(Export!AC:AC, Export!$F:$F, "INTERMEDIATE SCHOOL DISTRICT", Export!$J:$J, "WORKSHEET 2")</f>
        <v>0</v>
      </c>
      <c r="F33" s="120">
        <f>SUMIFS(Export!AD:AD, Export!$F:$F, "INTERMEDIATE SCHOOL DISTRICT", Export!$J:$J, "WORKSHEET 2")</f>
        <v>22066095</v>
      </c>
      <c r="G33" s="120">
        <f>SUMIFS(Export!AE:AE, Export!$F:$F, "INTERMEDIATE SCHOOL DISTRICT", Export!$J:$J, "WORKSHEET 2")</f>
        <v>0</v>
      </c>
      <c r="H33" s="120">
        <f>SUMIFS(Export!AF:AF, Export!$F:$F, "INTERMEDIATE SCHOOL DISTRICT", Export!$J:$J, "WORKSHEET 2")</f>
        <v>382265595</v>
      </c>
    </row>
    <row r="34" spans="2:8" x14ac:dyDescent="0.3"/>
    <row r="35" spans="2:8" x14ac:dyDescent="0.3"/>
  </sheetData>
  <sheetProtection algorithmName="SHA-512" hashValue="pT33EHOI0kg4g4VOZrifz+3qxYNDnZbIZP9c663THkwd0I8j1oYPJrgzZ5L0Nn/U1zt65rQmIixfZv2KBqMQ9g==" saltValue="4fh/2oHpeyynMstbJevR7w==" spinCount="100000" sheet="1" objects="1" scenarios="1"/>
  <customSheetViews>
    <customSheetView guid="{24B6AABC-262F-4330-867C-F34CCEB67A71}" fitToPage="1" hiddenRows="1" hiddenColumns="1">
      <selection activeCell="C3" sqref="C3"/>
      <pageMargins left="0.7" right="0.7" top="0.75" bottom="0.75" header="0.3" footer="0.3"/>
      <printOptions horizontalCentered="1" verticalCentered="1"/>
      <pageSetup scale="50" orientation="landscape" r:id="rId1"/>
    </customSheetView>
  </customSheetViews>
  <conditionalFormatting sqref="B6:E6">
    <cfRule type="expression" dxfId="43" priority="132">
      <formula>ISNUMBER(SEARCH("IS NOT IN BALANCE", $B6))</formula>
    </cfRule>
    <cfRule type="expression" dxfId="42" priority="133">
      <formula>ISNUMBER(SEARCH("IS IN BALANCE", $B6))</formula>
    </cfRule>
  </conditionalFormatting>
  <conditionalFormatting sqref="C16">
    <cfRule type="expression" dxfId="41" priority="5">
      <formula>ISNUMBER(SEARCH("IS NOT IN BALANCE", $C16))</formula>
    </cfRule>
    <cfRule type="expression" dxfId="40" priority="6">
      <formula>ISNUMBER(SEARCH("IS IN BALANCE", $C16))</formula>
    </cfRule>
  </conditionalFormatting>
  <conditionalFormatting sqref="C22">
    <cfRule type="expression" dxfId="39" priority="3">
      <formula>ISNUMBER(SEARCH("IS NOT IN BALANCE", $C22))</formula>
    </cfRule>
    <cfRule type="expression" dxfId="38" priority="4">
      <formula>ISNUMBER(SEARCH("IS IN BALANCE", $C22))</formula>
    </cfRule>
  </conditionalFormatting>
  <conditionalFormatting sqref="C28">
    <cfRule type="expression" dxfId="37" priority="1">
      <formula>ISNUMBER(SEARCH("IS NOT IN BALANCE", $C28))</formula>
    </cfRule>
    <cfRule type="expression" dxfId="36" priority="2">
      <formula>ISNUMBER(SEARCH("IS IN BALANCE", $C28))</formula>
    </cfRule>
  </conditionalFormatting>
  <conditionalFormatting sqref="C10:F10">
    <cfRule type="expression" dxfId="35" priority="112">
      <formula>ISNUMBER(SEARCH("IS NOT IN BALANCE", $C10))</formula>
    </cfRule>
    <cfRule type="expression" dxfId="34" priority="113">
      <formula>ISNUMBER(SEARCH("IS IN BALANCE", $C10))</formula>
    </cfRule>
  </conditionalFormatting>
  <printOptions horizontalCentered="1" verticalCentered="1"/>
  <pageMargins left="0.25" right="0.25" top="0.75" bottom="0.75" header="0.3" footer="0.3"/>
  <pageSetup scale="70" fitToHeight="0" orientation="landscape" r:id="rId2"/>
  <headerFooter>
    <oddFooter>&amp;LPrepared by: Revenue Sharing and Grants Division&amp;RPage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AM80"/>
  <sheetViews>
    <sheetView zoomScale="76" zoomScaleNormal="76" workbookViewId="0">
      <pane xSplit="6" ySplit="4" topLeftCell="AF5" activePane="bottomRight" state="frozen"/>
      <selection activeCell="B2" sqref="B2"/>
      <selection pane="topRight" activeCell="B2" sqref="B2"/>
      <selection pane="bottomLeft" activeCell="B2" sqref="B2"/>
      <selection pane="bottomRight" activeCell="AH11" sqref="AH11"/>
    </sheetView>
  </sheetViews>
  <sheetFormatPr defaultColWidth="0" defaultRowHeight="14.4" zeroHeight="1" outlineLevelCol="1" x14ac:dyDescent="0.3"/>
  <cols>
    <col min="1" max="1" width="22.109375" style="12" bestFit="1" customWidth="1"/>
    <col min="2" max="2" width="17" style="12" bestFit="1" customWidth="1"/>
    <col min="3" max="3" width="63.5546875" style="11" customWidth="1"/>
    <col min="4" max="4" width="19.44140625" style="17" customWidth="1"/>
    <col min="5" max="5" width="19.44140625" style="12" customWidth="1"/>
    <col min="6" max="6" width="25" style="17" bestFit="1" customWidth="1"/>
    <col min="7" max="11" width="25.109375" style="13" customWidth="1"/>
    <col min="12" max="12" width="25.109375" style="16" customWidth="1"/>
    <col min="13" max="14" width="25.109375" style="13" customWidth="1"/>
    <col min="15" max="19" width="25.109375" style="13" customWidth="1" outlineLevel="1"/>
    <col min="20" max="22" width="25.109375" style="13" customWidth="1"/>
    <col min="23" max="27" width="25.109375" style="13" customWidth="1" outlineLevel="1"/>
    <col min="28" max="35" width="25.109375" style="13" customWidth="1"/>
    <col min="36" max="36" width="25.109375" style="16" customWidth="1"/>
    <col min="37" max="37" width="25.109375" style="13" customWidth="1"/>
    <col min="38" max="38" width="27.44140625" style="16" customWidth="1"/>
    <col min="39" max="39" width="9.109375" style="11" customWidth="1"/>
    <col min="40" max="16384" width="9.109375" style="11" hidden="1"/>
  </cols>
  <sheetData>
    <row r="1" spans="1:39" s="6" customFormat="1" ht="36.75" customHeight="1" thickBot="1" x14ac:dyDescent="0.35">
      <c r="A1" s="50" t="str">
        <f>IF(Instructions!$C$1=0, "", TEXT(Instructions!$C$1, "00"))</f>
        <v>73</v>
      </c>
      <c r="B1" s="78" t="str">
        <f>Instructions!$A$1 &amp; " Personal Property Summary Report"</f>
        <v>2026 Personal Property Summary Report</v>
      </c>
      <c r="C1" s="79"/>
      <c r="D1" s="79"/>
      <c r="E1" s="79"/>
      <c r="F1" s="80"/>
      <c r="G1" s="146" t="s">
        <v>77</v>
      </c>
      <c r="H1" s="147"/>
      <c r="I1" s="147"/>
      <c r="J1" s="147"/>
      <c r="K1" s="147"/>
      <c r="L1" s="147"/>
      <c r="M1" s="147"/>
      <c r="N1" s="148"/>
      <c r="O1" s="143" t="s">
        <v>78</v>
      </c>
      <c r="P1" s="144"/>
      <c r="Q1" s="144"/>
      <c r="R1" s="144"/>
      <c r="S1" s="144"/>
      <c r="T1" s="144"/>
      <c r="U1" s="144"/>
      <c r="V1" s="145"/>
      <c r="W1" s="140" t="s">
        <v>79</v>
      </c>
      <c r="X1" s="141"/>
      <c r="Y1" s="141"/>
      <c r="Z1" s="141"/>
      <c r="AA1" s="141"/>
      <c r="AB1" s="141"/>
      <c r="AC1" s="141"/>
      <c r="AD1" s="142"/>
      <c r="AE1" s="138" t="str">
        <f>Instructions!$A$1 &amp; " TAXABLE VALUES as of" &amp; CHAR(10) &amp;
"MAY 10, " &amp; Instructions!$A$1</f>
        <v>2026 TAXABLE VALUES as of
MAY 10, 2026</v>
      </c>
      <c r="AF1" s="139"/>
      <c r="AG1" s="139"/>
      <c r="AH1" s="139"/>
      <c r="AI1" s="139"/>
      <c r="AJ1" s="139"/>
      <c r="AK1" s="139"/>
      <c r="AL1" s="107"/>
      <c r="AM1" s="26"/>
    </row>
    <row r="2" spans="1:39" s="35" customFormat="1" ht="22.5" customHeight="1" x14ac:dyDescent="0.3">
      <c r="A2" s="194" t="s">
        <v>0</v>
      </c>
      <c r="B2" s="155" t="s">
        <v>99</v>
      </c>
      <c r="C2" s="81"/>
      <c r="D2" s="81"/>
      <c r="E2" s="81"/>
      <c r="F2" s="82"/>
      <c r="G2" s="149" t="s">
        <v>2</v>
      </c>
      <c r="H2" s="87"/>
      <c r="I2" s="149" t="s">
        <v>29</v>
      </c>
      <c r="J2" s="88"/>
      <c r="K2" s="87"/>
      <c r="L2" s="75" t="s">
        <v>43</v>
      </c>
      <c r="M2" s="77"/>
      <c r="N2" s="77"/>
      <c r="O2" s="150" t="s">
        <v>2</v>
      </c>
      <c r="P2" s="91"/>
      <c r="Q2" s="150" t="s">
        <v>29</v>
      </c>
      <c r="R2" s="93"/>
      <c r="S2" s="91"/>
      <c r="T2" s="95"/>
      <c r="U2" s="97" t="s">
        <v>61</v>
      </c>
      <c r="V2" s="97" t="s">
        <v>62</v>
      </c>
      <c r="W2" s="151" t="s">
        <v>2</v>
      </c>
      <c r="X2" s="99"/>
      <c r="Y2" s="151" t="s">
        <v>29</v>
      </c>
      <c r="Z2" s="101"/>
      <c r="AA2" s="99"/>
      <c r="AB2" s="103"/>
      <c r="AC2" s="105"/>
      <c r="AD2" s="105"/>
      <c r="AE2" s="152" t="s">
        <v>2</v>
      </c>
      <c r="AF2" s="68"/>
      <c r="AG2" s="152" t="s">
        <v>29</v>
      </c>
      <c r="AH2" s="67"/>
      <c r="AI2" s="68"/>
      <c r="AJ2" s="72"/>
      <c r="AK2" s="69"/>
      <c r="AL2" s="85"/>
      <c r="AM2" s="26"/>
    </row>
    <row r="3" spans="1:39" s="7" customFormat="1" ht="48" customHeight="1" x14ac:dyDescent="0.3">
      <c r="A3" s="51"/>
      <c r="B3" s="156" t="str">
        <f xml:space="preserve"> "Worksheet 1 -" &amp; CHAR(10) &amp; "Report taxable values for county, township, city, and village."</f>
        <v>Worksheet 1 -
Report taxable values for county, township, city, and village.</v>
      </c>
      <c r="C3" s="83"/>
      <c r="D3" s="83"/>
      <c r="E3" s="83"/>
      <c r="F3" s="84"/>
      <c r="G3" s="189" t="s">
        <v>36</v>
      </c>
      <c r="H3" s="89"/>
      <c r="I3" s="189" t="s">
        <v>37</v>
      </c>
      <c r="J3" s="90"/>
      <c r="K3" s="89"/>
      <c r="L3" s="76"/>
      <c r="M3" s="77"/>
      <c r="N3" s="77"/>
      <c r="O3" s="190" t="s">
        <v>47</v>
      </c>
      <c r="P3" s="92"/>
      <c r="Q3" s="190" t="s">
        <v>48</v>
      </c>
      <c r="R3" s="94"/>
      <c r="S3" s="92"/>
      <c r="T3" s="96"/>
      <c r="U3" s="98"/>
      <c r="V3" s="98"/>
      <c r="W3" s="191" t="s">
        <v>54</v>
      </c>
      <c r="X3" s="100"/>
      <c r="Y3" s="191" t="s">
        <v>55</v>
      </c>
      <c r="Z3" s="102"/>
      <c r="AA3" s="100"/>
      <c r="AB3" s="104"/>
      <c r="AC3" s="106"/>
      <c r="AD3" s="106"/>
      <c r="AE3" s="192" t="str">
        <f>"Report the "&amp;Instructions!$B$1&amp;" Taxable Value "&amp;CHAR(10)&amp;
"from the Ad Valorem Roll for "&amp;CHAR(10)&amp;
"each municipality listed"</f>
        <v>Report the  Taxable Value 
from the Ad Valorem Roll for 
each municipality listed</v>
      </c>
      <c r="AF3" s="108"/>
      <c r="AG3" s="192" t="str">
        <f>"Report the " &amp; Instructions!$B$1 &amp; " Taxable Value from " &amp; CHAR(10) &amp;
"the IFT Roll for each municipality listed"</f>
        <v>Report the  Taxable Value from 
the IFT Roll for each municipality listed</v>
      </c>
      <c r="AH3" s="109"/>
      <c r="AI3" s="108"/>
      <c r="AJ3" s="73"/>
      <c r="AK3" s="70"/>
      <c r="AL3" s="85"/>
      <c r="AM3" s="27"/>
    </row>
    <row r="4" spans="1:39" s="8" customFormat="1" ht="158.4" x14ac:dyDescent="0.3">
      <c r="A4" s="52" t="s">
        <v>34</v>
      </c>
      <c r="B4" s="44" t="s">
        <v>63</v>
      </c>
      <c r="C4" s="44" t="s">
        <v>35</v>
      </c>
      <c r="D4" s="44" t="s">
        <v>66</v>
      </c>
      <c r="E4" s="44" t="s">
        <v>1</v>
      </c>
      <c r="F4" s="53" t="s">
        <v>45</v>
      </c>
      <c r="G4" s="57" t="s">
        <v>38</v>
      </c>
      <c r="H4" s="57" t="s">
        <v>39</v>
      </c>
      <c r="I4" s="57" t="s">
        <v>41</v>
      </c>
      <c r="J4" s="57" t="s">
        <v>42</v>
      </c>
      <c r="K4" s="57" t="s">
        <v>40</v>
      </c>
      <c r="L4" s="74" t="s">
        <v>67</v>
      </c>
      <c r="M4" s="65" t="s">
        <v>80</v>
      </c>
      <c r="N4" s="65" t="s">
        <v>70</v>
      </c>
      <c r="O4" s="56" t="s">
        <v>49</v>
      </c>
      <c r="P4" s="56" t="s">
        <v>50</v>
      </c>
      <c r="Q4" s="56" t="s">
        <v>51</v>
      </c>
      <c r="R4" s="56" t="s">
        <v>52</v>
      </c>
      <c r="S4" s="56" t="s">
        <v>53</v>
      </c>
      <c r="T4" s="61" t="s">
        <v>68</v>
      </c>
      <c r="U4" s="62" t="s">
        <v>81</v>
      </c>
      <c r="V4" s="62" t="s">
        <v>69</v>
      </c>
      <c r="W4" s="58" t="s">
        <v>56</v>
      </c>
      <c r="X4" s="58" t="s">
        <v>57</v>
      </c>
      <c r="Y4" s="58" t="s">
        <v>58</v>
      </c>
      <c r="Z4" s="58" t="s">
        <v>59</v>
      </c>
      <c r="AA4" s="58" t="s">
        <v>60</v>
      </c>
      <c r="AB4" s="63" t="s">
        <v>71</v>
      </c>
      <c r="AC4" s="64" t="s">
        <v>82</v>
      </c>
      <c r="AD4" s="64" t="s">
        <v>72</v>
      </c>
      <c r="AE4" s="59" t="str">
        <f>Instructions!$A$1 &amp; CHAR(10)
&amp; "COMMERCIAL " &amp; CHAR(10)
&amp; "PERSONAL PROPERTY " &amp; CHAR(10)
&amp; CHAR(10)
&amp; "TAXABLE VALUE"</f>
        <v>2026
COMMERCIAL 
PERSONAL PROPERTY 
TAXABLE VALUE</v>
      </c>
      <c r="AF4" s="59" t="str">
        <f>Instructions!$A$1 &amp; CHAR(10)
&amp; "INDUSTRIAL " &amp; CHAR(10)
&amp; "PERSONAL PROPERTY " &amp; CHAR(10)
&amp; CHAR(10)
&amp; "TAXABLE VALUE"</f>
        <v>2026
INDUSTRIAL 
PERSONAL PROPERTY 
TAXABLE VALUE</v>
      </c>
      <c r="AG4" s="59" t="str">
        <f>Instructions!$A$1 &amp; CHAR(10)
&amp; "IFT NEW FACILITY " &amp; CHAR(10)
&amp; "PERSONAL PROPERTY " &amp; CHAR(10)
&amp; CHAR(10)
&amp; "ON LAND THAT IS " &amp; CHAR(10)
&amp; "CLASSIFIED AS " &amp; CHAR(10)
&amp; "COMMERCIAL REAL " &amp; CHAR(10)
&amp; CHAR(10)
&amp; "1/2 TAXABLE VALUE"</f>
        <v>2026
IFT NEW FACILITY 
PERSONAL PROPERTY 
ON LAND THAT IS 
CLASSIFIED AS 
COMMERCIAL REAL 
1/2 TAXABLE VALUE</v>
      </c>
      <c r="AH4" s="59" t="str">
        <f>Instructions!$A$1 &amp; CHAR(10)
&amp; "IFT NEW FACILITY " &amp; CHAR(10)
&amp; "PERSONAL PROPERTY " &amp; CHAR(10)
&amp; CHAR(10)
&amp; "ON LAND THAT IS " &amp; CHAR(10)
&amp; "CLASSIFIED AS " &amp; CHAR(10)
&amp; "INDUSTRIAL REAL " &amp; CHAR(10)
&amp; CHAR(10)
&amp; "1/2 TAXABLE VALUE"</f>
        <v>2026
IFT NEW FACILITY 
PERSONAL PROPERTY 
ON LAND THAT IS 
CLASSIFIED AS 
INDUSTRIAL REAL 
1/2 TAXABLE VALUE</v>
      </c>
      <c r="AI4" s="59" t="str">
        <f>Instructions!$A$1 &amp; CHAR(10)
&amp; "IFT REPLACEMENT/REHAB " &amp; CHAR(10)
&amp; "PERSONAL PROPERTY " &amp; CHAR(10)
&amp; CHAR(10)
&amp; "TAXABLE VALUE"</f>
        <v>2026
IFT REPLACEMENT/REHAB 
PERSONAL PROPERTY 
TAXABLE VALUE</v>
      </c>
      <c r="AJ4" s="60" t="str">
        <f>Instructions!$A$1 &amp;
CHAR(10) &amp;
CHAR(10) &amp;
"TOTAL" &amp;
CHAR(10) &amp;
"TAXABLE VALUE"</f>
        <v>2026
TOTAL
TAXABLE VALUE</v>
      </c>
      <c r="AK4" s="71" t="s">
        <v>73</v>
      </c>
      <c r="AL4" s="86" t="str">
        <f>CHAR(10)
&amp; "PERSONAL PROPERTY " &amp; CHAR(10)
&amp; "VALUE CHANGE (PPVC)" &amp; CHAR(10)
&amp; CHAR(10)
&amp; "(A negative amount  " &amp; CHAR(10)
&amp; "indicates there is no loss " &amp; CHAR(10)
&amp; "in taxable value)"</f>
        <v xml:space="preserve">
PERSONAL PROPERTY 
VALUE CHANGE (PPVC)
(A negative amount  
indicates there is no loss 
in taxable value)</v>
      </c>
      <c r="AM4" s="43"/>
    </row>
    <row r="5" spans="1:39" s="1" customFormat="1" x14ac:dyDescent="0.3">
      <c r="A5" s="45" t="s">
        <v>94</v>
      </c>
      <c r="B5" s="45" t="s">
        <v>95</v>
      </c>
      <c r="C5" s="24" t="s">
        <v>96</v>
      </c>
      <c r="D5" s="25" t="s">
        <v>97</v>
      </c>
      <c r="E5" s="23"/>
      <c r="F5" s="25"/>
      <c r="G5" s="123">
        <v>190864932</v>
      </c>
      <c r="H5" s="123">
        <v>217942850</v>
      </c>
      <c r="I5" s="123">
        <v>146050</v>
      </c>
      <c r="J5" s="123">
        <v>17067100</v>
      </c>
      <c r="K5" s="123">
        <v>0</v>
      </c>
      <c r="L5" s="122">
        <f t="shared" ref="L5:L41" si="0">IF($A5 = "", "", SUM(G5:K5))</f>
        <v>426020932</v>
      </c>
      <c r="M5" s="123">
        <v>0</v>
      </c>
      <c r="N5" s="123">
        <v>0</v>
      </c>
      <c r="O5" s="123">
        <v>171751200</v>
      </c>
      <c r="P5" s="123">
        <v>200909400</v>
      </c>
      <c r="Q5" s="123">
        <v>0</v>
      </c>
      <c r="R5" s="123">
        <v>16983725</v>
      </c>
      <c r="S5" s="123">
        <v>0</v>
      </c>
      <c r="T5" s="122">
        <f t="shared" ref="T5:T41" si="1">IF($A5 = "", "", SUM(O5:S5))</f>
        <v>389644325</v>
      </c>
      <c r="U5" s="123">
        <v>0</v>
      </c>
      <c r="V5" s="123">
        <v>0</v>
      </c>
      <c r="W5" s="123">
        <v>173954350</v>
      </c>
      <c r="X5" s="123">
        <v>186245150</v>
      </c>
      <c r="Y5" s="123">
        <v>0</v>
      </c>
      <c r="Z5" s="123">
        <v>22066095</v>
      </c>
      <c r="AA5" s="123">
        <v>0</v>
      </c>
      <c r="AB5" s="122">
        <f t="shared" ref="AB5:AB41" si="2">IF($A5 = "", "", SUM(W5:AA5))</f>
        <v>382265595</v>
      </c>
      <c r="AC5" s="123">
        <v>0</v>
      </c>
      <c r="AD5" s="123">
        <v>0</v>
      </c>
      <c r="AE5" s="200">
        <f t="shared" ref="AE5:AI5" si="3">SUMIFS(AE$6:AE$41, $D6:$D41, "TOWNSHIP") + SUMIFS(AE$6:AE$41, $D6:$D41, "CITY")</f>
        <v>185846543</v>
      </c>
      <c r="AF5" s="200">
        <f t="shared" si="3"/>
        <v>58351700</v>
      </c>
      <c r="AG5" s="200">
        <f t="shared" si="3"/>
        <v>0</v>
      </c>
      <c r="AH5" s="200">
        <f t="shared" si="3"/>
        <v>506100</v>
      </c>
      <c r="AI5" s="200">
        <f t="shared" si="3"/>
        <v>0</v>
      </c>
      <c r="AJ5" s="122">
        <f t="shared" ref="AJ5:AJ41" si="4">IF($A5 = "", "", SUM(AE5:AI5))</f>
        <v>244704343</v>
      </c>
      <c r="AK5" s="200">
        <f>SUMIFS(AK$6:AK$41, $D6:$D41, "TOWNSHIP") + SUMIFS(AK$6:AK$41, $D6:$D41, "CITY")</f>
        <v>0</v>
      </c>
      <c r="AL5" s="122">
        <f t="shared" ref="AL5:AL41" si="5">IF($A5 = "", "",$L5 - $AJ5)</f>
        <v>181316589</v>
      </c>
    </row>
    <row r="6" spans="1:39" s="1" customFormat="1" x14ac:dyDescent="0.3">
      <c r="A6" s="45" t="s">
        <v>94</v>
      </c>
      <c r="B6" s="45" t="s">
        <v>102</v>
      </c>
      <c r="C6" s="24" t="s">
        <v>103</v>
      </c>
      <c r="D6" s="25" t="s">
        <v>104</v>
      </c>
      <c r="E6" s="23"/>
      <c r="F6" s="25"/>
      <c r="G6" s="123">
        <v>288900</v>
      </c>
      <c r="H6" s="123">
        <v>5300</v>
      </c>
      <c r="I6" s="123">
        <v>0</v>
      </c>
      <c r="J6" s="123">
        <v>0</v>
      </c>
      <c r="K6" s="123">
        <v>0</v>
      </c>
      <c r="L6" s="122">
        <f t="shared" si="0"/>
        <v>294200</v>
      </c>
      <c r="M6" s="123">
        <v>0</v>
      </c>
      <c r="N6" s="123">
        <v>0</v>
      </c>
      <c r="O6" s="123">
        <v>273600</v>
      </c>
      <c r="P6" s="123">
        <v>173000</v>
      </c>
      <c r="Q6" s="123">
        <v>0</v>
      </c>
      <c r="R6" s="123">
        <v>264350</v>
      </c>
      <c r="S6" s="123">
        <v>0</v>
      </c>
      <c r="T6" s="122">
        <f t="shared" si="1"/>
        <v>710950</v>
      </c>
      <c r="U6" s="123">
        <v>0</v>
      </c>
      <c r="V6" s="123">
        <v>0</v>
      </c>
      <c r="W6" s="123">
        <v>77100</v>
      </c>
      <c r="X6" s="123">
        <v>157600</v>
      </c>
      <c r="Y6" s="123">
        <v>0</v>
      </c>
      <c r="Z6" s="123">
        <v>225700</v>
      </c>
      <c r="AA6" s="123">
        <v>0</v>
      </c>
      <c r="AB6" s="122">
        <f t="shared" si="2"/>
        <v>460400</v>
      </c>
      <c r="AC6" s="123">
        <v>0</v>
      </c>
      <c r="AD6" s="123">
        <v>0</v>
      </c>
      <c r="AE6" s="123">
        <v>150900</v>
      </c>
      <c r="AF6" s="123">
        <v>0</v>
      </c>
      <c r="AG6" s="123"/>
      <c r="AH6" s="123"/>
      <c r="AI6" s="123"/>
      <c r="AJ6" s="122">
        <f t="shared" si="4"/>
        <v>150900</v>
      </c>
      <c r="AK6" s="123"/>
      <c r="AL6" s="122">
        <f t="shared" si="5"/>
        <v>143300</v>
      </c>
    </row>
    <row r="7" spans="1:39" s="1" customFormat="1" x14ac:dyDescent="0.3">
      <c r="A7" s="45" t="s">
        <v>94</v>
      </c>
      <c r="B7" s="45" t="s">
        <v>107</v>
      </c>
      <c r="C7" s="24" t="s">
        <v>108</v>
      </c>
      <c r="D7" s="25" t="s">
        <v>104</v>
      </c>
      <c r="E7" s="23"/>
      <c r="F7" s="25"/>
      <c r="G7" s="123">
        <v>11838080</v>
      </c>
      <c r="H7" s="123">
        <v>4500</v>
      </c>
      <c r="I7" s="123">
        <v>0</v>
      </c>
      <c r="J7" s="123">
        <v>0</v>
      </c>
      <c r="K7" s="123">
        <v>0</v>
      </c>
      <c r="L7" s="122">
        <f t="shared" si="0"/>
        <v>11842580</v>
      </c>
      <c r="M7" s="123">
        <v>0</v>
      </c>
      <c r="N7" s="123">
        <v>0</v>
      </c>
      <c r="O7" s="123">
        <v>10141100</v>
      </c>
      <c r="P7" s="123">
        <v>0</v>
      </c>
      <c r="Q7" s="123">
        <v>0</v>
      </c>
      <c r="R7" s="123">
        <v>0</v>
      </c>
      <c r="S7" s="123">
        <v>0</v>
      </c>
      <c r="T7" s="122">
        <f t="shared" si="1"/>
        <v>10141100</v>
      </c>
      <c r="U7" s="123">
        <v>0</v>
      </c>
      <c r="V7" s="123">
        <v>0</v>
      </c>
      <c r="W7" s="123">
        <v>11077600</v>
      </c>
      <c r="X7" s="123">
        <v>0</v>
      </c>
      <c r="Y7" s="123">
        <v>0</v>
      </c>
      <c r="Z7" s="123">
        <v>0</v>
      </c>
      <c r="AA7" s="123">
        <v>0</v>
      </c>
      <c r="AB7" s="122">
        <f t="shared" si="2"/>
        <v>11077600</v>
      </c>
      <c r="AC7" s="123">
        <v>0</v>
      </c>
      <c r="AD7" s="123">
        <v>0</v>
      </c>
      <c r="AE7" s="123">
        <v>9639100</v>
      </c>
      <c r="AF7" s="123">
        <v>0</v>
      </c>
      <c r="AG7" s="123"/>
      <c r="AH7" s="123"/>
      <c r="AI7" s="123"/>
      <c r="AJ7" s="122">
        <f t="shared" si="4"/>
        <v>9639100</v>
      </c>
      <c r="AK7" s="123"/>
      <c r="AL7" s="122">
        <f t="shared" si="5"/>
        <v>2203480</v>
      </c>
    </row>
    <row r="8" spans="1:39" s="1" customFormat="1" x14ac:dyDescent="0.3">
      <c r="A8" s="45" t="s">
        <v>94</v>
      </c>
      <c r="B8" s="45" t="s">
        <v>111</v>
      </c>
      <c r="C8" s="24" t="s">
        <v>112</v>
      </c>
      <c r="D8" s="25" t="s">
        <v>104</v>
      </c>
      <c r="E8" s="23"/>
      <c r="F8" s="25"/>
      <c r="G8" s="123">
        <v>987300</v>
      </c>
      <c r="H8" s="123">
        <v>8802300</v>
      </c>
      <c r="I8" s="123">
        <v>0</v>
      </c>
      <c r="J8" s="123">
        <v>1356500</v>
      </c>
      <c r="K8" s="123">
        <v>0</v>
      </c>
      <c r="L8" s="122">
        <f t="shared" si="0"/>
        <v>11146100</v>
      </c>
      <c r="M8" s="123">
        <v>0</v>
      </c>
      <c r="N8" s="123">
        <v>0</v>
      </c>
      <c r="O8" s="123">
        <v>1060800</v>
      </c>
      <c r="P8" s="123">
        <v>10418200</v>
      </c>
      <c r="Q8" s="123">
        <v>0</v>
      </c>
      <c r="R8" s="123">
        <v>1176650</v>
      </c>
      <c r="S8" s="123">
        <v>0</v>
      </c>
      <c r="T8" s="122">
        <f t="shared" si="1"/>
        <v>12655650</v>
      </c>
      <c r="U8" s="123">
        <v>0</v>
      </c>
      <c r="V8" s="123">
        <v>0</v>
      </c>
      <c r="W8" s="123">
        <v>859000</v>
      </c>
      <c r="X8" s="123">
        <v>9103300</v>
      </c>
      <c r="Y8" s="123">
        <v>0</v>
      </c>
      <c r="Z8" s="123">
        <v>1176100</v>
      </c>
      <c r="AA8" s="123">
        <v>0</v>
      </c>
      <c r="AB8" s="122">
        <f t="shared" si="2"/>
        <v>11138400</v>
      </c>
      <c r="AC8" s="123">
        <v>0</v>
      </c>
      <c r="AD8" s="123">
        <v>0</v>
      </c>
      <c r="AE8" s="123">
        <v>1641843</v>
      </c>
      <c r="AF8" s="123">
        <v>3663900</v>
      </c>
      <c r="AG8" s="123"/>
      <c r="AH8" s="123"/>
      <c r="AI8" s="123"/>
      <c r="AJ8" s="122">
        <f t="shared" si="4"/>
        <v>5305743</v>
      </c>
      <c r="AK8" s="123"/>
      <c r="AL8" s="122">
        <f t="shared" si="5"/>
        <v>5840357</v>
      </c>
    </row>
    <row r="9" spans="1:39" s="1" customFormat="1" x14ac:dyDescent="0.3">
      <c r="A9" s="45" t="s">
        <v>94</v>
      </c>
      <c r="B9" s="45" t="s">
        <v>115</v>
      </c>
      <c r="C9" s="24" t="s">
        <v>116</v>
      </c>
      <c r="D9" s="25" t="s">
        <v>104</v>
      </c>
      <c r="E9" s="23"/>
      <c r="F9" s="25"/>
      <c r="G9" s="123">
        <v>1826100</v>
      </c>
      <c r="H9" s="123">
        <v>186400</v>
      </c>
      <c r="I9" s="123">
        <v>0</v>
      </c>
      <c r="J9" s="123">
        <v>0</v>
      </c>
      <c r="K9" s="123">
        <v>0</v>
      </c>
      <c r="L9" s="122">
        <f t="shared" si="0"/>
        <v>2012500</v>
      </c>
      <c r="M9" s="123">
        <v>0</v>
      </c>
      <c r="N9" s="123">
        <v>0</v>
      </c>
      <c r="O9" s="123">
        <v>1650100</v>
      </c>
      <c r="P9" s="123">
        <v>158800</v>
      </c>
      <c r="Q9" s="123">
        <v>0</v>
      </c>
      <c r="R9" s="123">
        <v>0</v>
      </c>
      <c r="S9" s="123">
        <v>0</v>
      </c>
      <c r="T9" s="122">
        <f t="shared" si="1"/>
        <v>1808900</v>
      </c>
      <c r="U9" s="123">
        <v>0</v>
      </c>
      <c r="V9" s="123">
        <v>0</v>
      </c>
      <c r="W9" s="123">
        <v>1076900</v>
      </c>
      <c r="X9" s="123">
        <v>348600</v>
      </c>
      <c r="Y9" s="123">
        <v>0</v>
      </c>
      <c r="Z9" s="123">
        <v>0</v>
      </c>
      <c r="AA9" s="123">
        <v>0</v>
      </c>
      <c r="AB9" s="122">
        <f t="shared" si="2"/>
        <v>1425500</v>
      </c>
      <c r="AC9" s="123">
        <v>0</v>
      </c>
      <c r="AD9" s="123">
        <v>0</v>
      </c>
      <c r="AE9" s="123">
        <v>1889600</v>
      </c>
      <c r="AF9" s="123">
        <v>166600</v>
      </c>
      <c r="AG9" s="123"/>
      <c r="AH9" s="123"/>
      <c r="AI9" s="123"/>
      <c r="AJ9" s="122">
        <f t="shared" si="4"/>
        <v>2056200</v>
      </c>
      <c r="AK9" s="123"/>
      <c r="AL9" s="122">
        <f t="shared" si="5"/>
        <v>-43700</v>
      </c>
    </row>
    <row r="10" spans="1:39" s="1" customFormat="1" x14ac:dyDescent="0.3">
      <c r="A10" s="45" t="s">
        <v>94</v>
      </c>
      <c r="B10" s="45" t="s">
        <v>119</v>
      </c>
      <c r="C10" s="24" t="s">
        <v>120</v>
      </c>
      <c r="D10" s="25" t="s">
        <v>104</v>
      </c>
      <c r="E10" s="23"/>
      <c r="F10" s="25"/>
      <c r="G10" s="123">
        <v>217000</v>
      </c>
      <c r="H10" s="123">
        <v>86300</v>
      </c>
      <c r="I10" s="123">
        <v>0</v>
      </c>
      <c r="J10" s="123">
        <v>0</v>
      </c>
      <c r="K10" s="123">
        <v>0</v>
      </c>
      <c r="L10" s="122">
        <f t="shared" si="0"/>
        <v>303300</v>
      </c>
      <c r="M10" s="123">
        <v>0</v>
      </c>
      <c r="N10" s="123">
        <v>0</v>
      </c>
      <c r="O10" s="123">
        <v>192300</v>
      </c>
      <c r="P10" s="123">
        <v>79900</v>
      </c>
      <c r="Q10" s="123">
        <v>0</v>
      </c>
      <c r="R10" s="123">
        <v>0</v>
      </c>
      <c r="S10" s="123">
        <v>0</v>
      </c>
      <c r="T10" s="122">
        <f t="shared" si="1"/>
        <v>272200</v>
      </c>
      <c r="U10" s="123">
        <v>0</v>
      </c>
      <c r="V10" s="123">
        <v>0</v>
      </c>
      <c r="W10" s="123">
        <v>200900</v>
      </c>
      <c r="X10" s="123">
        <v>75300</v>
      </c>
      <c r="Y10" s="123">
        <v>0</v>
      </c>
      <c r="Z10" s="123">
        <v>0</v>
      </c>
      <c r="AA10" s="123">
        <v>0</v>
      </c>
      <c r="AB10" s="122">
        <f t="shared" si="2"/>
        <v>276200</v>
      </c>
      <c r="AC10" s="123">
        <v>0</v>
      </c>
      <c r="AD10" s="123">
        <v>0</v>
      </c>
      <c r="AE10" s="123">
        <v>139300</v>
      </c>
      <c r="AF10" s="123">
        <v>0</v>
      </c>
      <c r="AG10" s="123"/>
      <c r="AH10" s="123"/>
      <c r="AI10" s="123"/>
      <c r="AJ10" s="122">
        <f t="shared" si="4"/>
        <v>139300</v>
      </c>
      <c r="AK10" s="123"/>
      <c r="AL10" s="122">
        <f t="shared" si="5"/>
        <v>164000</v>
      </c>
    </row>
    <row r="11" spans="1:39" s="1" customFormat="1" x14ac:dyDescent="0.3">
      <c r="A11" s="45" t="s">
        <v>94</v>
      </c>
      <c r="B11" s="45" t="s">
        <v>123</v>
      </c>
      <c r="C11" s="24" t="s">
        <v>124</v>
      </c>
      <c r="D11" s="25" t="s">
        <v>104</v>
      </c>
      <c r="E11" s="23"/>
      <c r="F11" s="25"/>
      <c r="G11" s="123">
        <v>7887500</v>
      </c>
      <c r="H11" s="123">
        <v>5992300</v>
      </c>
      <c r="I11" s="123">
        <v>0</v>
      </c>
      <c r="J11" s="123">
        <v>2840400</v>
      </c>
      <c r="K11" s="123">
        <v>0</v>
      </c>
      <c r="L11" s="122">
        <f t="shared" si="0"/>
        <v>16720200</v>
      </c>
      <c r="M11" s="123">
        <v>0</v>
      </c>
      <c r="N11" s="123">
        <v>0</v>
      </c>
      <c r="O11" s="123">
        <v>6860600</v>
      </c>
      <c r="P11" s="123">
        <v>5269700</v>
      </c>
      <c r="Q11" s="123">
        <v>0</v>
      </c>
      <c r="R11" s="123">
        <v>2352850</v>
      </c>
      <c r="S11" s="123">
        <v>0</v>
      </c>
      <c r="T11" s="122">
        <f t="shared" si="1"/>
        <v>14483150</v>
      </c>
      <c r="U11" s="123">
        <v>0</v>
      </c>
      <c r="V11" s="123">
        <v>0</v>
      </c>
      <c r="W11" s="123">
        <v>7121600</v>
      </c>
      <c r="X11" s="123">
        <v>3569800</v>
      </c>
      <c r="Y11" s="123">
        <v>0</v>
      </c>
      <c r="Z11" s="123">
        <v>2562050</v>
      </c>
      <c r="AA11" s="123">
        <v>0</v>
      </c>
      <c r="AB11" s="122">
        <f t="shared" si="2"/>
        <v>13253450</v>
      </c>
      <c r="AC11" s="123">
        <v>0</v>
      </c>
      <c r="AD11" s="123">
        <v>0</v>
      </c>
      <c r="AE11" s="123">
        <v>8386300</v>
      </c>
      <c r="AF11" s="123">
        <v>2736100</v>
      </c>
      <c r="AG11" s="257"/>
      <c r="AH11" s="123">
        <v>1850</v>
      </c>
      <c r="AI11" s="123"/>
      <c r="AJ11" s="122">
        <f t="shared" si="4"/>
        <v>11124250</v>
      </c>
      <c r="AK11" s="123"/>
      <c r="AL11" s="122">
        <f t="shared" si="5"/>
        <v>5595950</v>
      </c>
    </row>
    <row r="12" spans="1:39" s="1" customFormat="1" x14ac:dyDescent="0.3">
      <c r="A12" s="45" t="s">
        <v>94</v>
      </c>
      <c r="B12" s="45" t="s">
        <v>127</v>
      </c>
      <c r="C12" s="24" t="s">
        <v>128</v>
      </c>
      <c r="D12" s="25" t="s">
        <v>104</v>
      </c>
      <c r="E12" s="23"/>
      <c r="F12" s="25"/>
      <c r="G12" s="123">
        <v>14613300</v>
      </c>
      <c r="H12" s="123">
        <v>47177250</v>
      </c>
      <c r="I12" s="123">
        <v>0</v>
      </c>
      <c r="J12" s="123">
        <v>581700</v>
      </c>
      <c r="K12" s="123">
        <v>0</v>
      </c>
      <c r="L12" s="122">
        <f t="shared" si="0"/>
        <v>62372250</v>
      </c>
      <c r="M12" s="123">
        <v>0</v>
      </c>
      <c r="N12" s="123">
        <v>0</v>
      </c>
      <c r="O12" s="123">
        <v>11793400</v>
      </c>
      <c r="P12" s="123">
        <v>44548500</v>
      </c>
      <c r="Q12" s="123">
        <v>0</v>
      </c>
      <c r="R12" s="123">
        <v>521650</v>
      </c>
      <c r="S12" s="123">
        <v>0</v>
      </c>
      <c r="T12" s="122">
        <f t="shared" si="1"/>
        <v>56863550</v>
      </c>
      <c r="U12" s="123">
        <v>0</v>
      </c>
      <c r="V12" s="123">
        <v>0</v>
      </c>
      <c r="W12" s="123">
        <v>11176100</v>
      </c>
      <c r="X12" s="123">
        <v>43851200</v>
      </c>
      <c r="Y12" s="123">
        <v>0</v>
      </c>
      <c r="Z12" s="123">
        <v>4399300</v>
      </c>
      <c r="AA12" s="123">
        <v>0</v>
      </c>
      <c r="AB12" s="122">
        <f t="shared" si="2"/>
        <v>59426600</v>
      </c>
      <c r="AC12" s="123">
        <v>0</v>
      </c>
      <c r="AD12" s="123">
        <v>0</v>
      </c>
      <c r="AE12" s="123">
        <v>13782900</v>
      </c>
      <c r="AF12" s="123">
        <v>1071800</v>
      </c>
      <c r="AG12" s="123"/>
      <c r="AH12" s="123">
        <v>504250</v>
      </c>
      <c r="AI12" s="123"/>
      <c r="AJ12" s="122">
        <f t="shared" si="4"/>
        <v>15358950</v>
      </c>
      <c r="AK12" s="123"/>
      <c r="AL12" s="122">
        <f t="shared" si="5"/>
        <v>47013300</v>
      </c>
    </row>
    <row r="13" spans="1:39" s="1" customFormat="1" x14ac:dyDescent="0.3">
      <c r="A13" s="45" t="s">
        <v>94</v>
      </c>
      <c r="B13" s="45" t="s">
        <v>131</v>
      </c>
      <c r="C13" s="24" t="s">
        <v>132</v>
      </c>
      <c r="D13" s="25" t="s">
        <v>104</v>
      </c>
      <c r="E13" s="23"/>
      <c r="F13" s="25"/>
      <c r="G13" s="123">
        <v>6000300</v>
      </c>
      <c r="H13" s="123">
        <v>1187850</v>
      </c>
      <c r="I13" s="123">
        <v>0</v>
      </c>
      <c r="J13" s="123">
        <v>60050</v>
      </c>
      <c r="K13" s="123">
        <v>0</v>
      </c>
      <c r="L13" s="122">
        <f t="shared" si="0"/>
        <v>7248200</v>
      </c>
      <c r="M13" s="123">
        <v>0</v>
      </c>
      <c r="N13" s="123">
        <v>0</v>
      </c>
      <c r="O13" s="123">
        <v>5818200</v>
      </c>
      <c r="P13" s="123">
        <v>1292000</v>
      </c>
      <c r="Q13" s="123">
        <v>0</v>
      </c>
      <c r="R13" s="123">
        <v>48450</v>
      </c>
      <c r="S13" s="123">
        <v>0</v>
      </c>
      <c r="T13" s="122">
        <f t="shared" si="1"/>
        <v>7158650</v>
      </c>
      <c r="U13" s="123">
        <v>0</v>
      </c>
      <c r="V13" s="123">
        <v>0</v>
      </c>
      <c r="W13" s="123">
        <v>4855300</v>
      </c>
      <c r="X13" s="123">
        <v>1876100</v>
      </c>
      <c r="Y13" s="123">
        <v>0</v>
      </c>
      <c r="Z13" s="123">
        <v>43100</v>
      </c>
      <c r="AA13" s="123">
        <v>0</v>
      </c>
      <c r="AB13" s="122">
        <f t="shared" si="2"/>
        <v>6774500</v>
      </c>
      <c r="AC13" s="123">
        <v>0</v>
      </c>
      <c r="AD13" s="123">
        <v>0</v>
      </c>
      <c r="AE13" s="123">
        <v>6244300</v>
      </c>
      <c r="AF13" s="123">
        <v>3889800</v>
      </c>
      <c r="AG13" s="123"/>
      <c r="AH13" s="123"/>
      <c r="AI13" s="123"/>
      <c r="AJ13" s="122">
        <f t="shared" si="4"/>
        <v>10134100</v>
      </c>
      <c r="AK13" s="123"/>
      <c r="AL13" s="122">
        <f t="shared" si="5"/>
        <v>-2885900</v>
      </c>
    </row>
    <row r="14" spans="1:39" s="1" customFormat="1" x14ac:dyDescent="0.3">
      <c r="A14" s="45" t="s">
        <v>94</v>
      </c>
      <c r="B14" s="45" t="s">
        <v>135</v>
      </c>
      <c r="C14" s="24" t="s">
        <v>136</v>
      </c>
      <c r="D14" s="25" t="s">
        <v>104</v>
      </c>
      <c r="E14" s="23"/>
      <c r="F14" s="25"/>
      <c r="G14" s="123">
        <v>92300</v>
      </c>
      <c r="H14" s="123">
        <v>0</v>
      </c>
      <c r="I14" s="123">
        <v>0</v>
      </c>
      <c r="J14" s="123">
        <v>0</v>
      </c>
      <c r="K14" s="123">
        <v>0</v>
      </c>
      <c r="L14" s="122">
        <f t="shared" si="0"/>
        <v>92300</v>
      </c>
      <c r="M14" s="123">
        <v>0</v>
      </c>
      <c r="N14" s="123">
        <v>0</v>
      </c>
      <c r="O14" s="123">
        <v>79100</v>
      </c>
      <c r="P14" s="123">
        <v>0</v>
      </c>
      <c r="Q14" s="123">
        <v>0</v>
      </c>
      <c r="R14" s="123">
        <v>0</v>
      </c>
      <c r="S14" s="123">
        <v>0</v>
      </c>
      <c r="T14" s="122">
        <f t="shared" si="1"/>
        <v>79100</v>
      </c>
      <c r="U14" s="123">
        <v>0</v>
      </c>
      <c r="V14" s="123">
        <v>0</v>
      </c>
      <c r="W14" s="123">
        <v>77200</v>
      </c>
      <c r="X14" s="123">
        <v>0</v>
      </c>
      <c r="Y14" s="123">
        <v>0</v>
      </c>
      <c r="Z14" s="123">
        <v>0</v>
      </c>
      <c r="AA14" s="123">
        <v>0</v>
      </c>
      <c r="AB14" s="122">
        <f t="shared" si="2"/>
        <v>77200</v>
      </c>
      <c r="AC14" s="123">
        <v>0</v>
      </c>
      <c r="AD14" s="123">
        <v>0</v>
      </c>
      <c r="AE14" s="123">
        <v>0</v>
      </c>
      <c r="AF14" s="123">
        <v>0</v>
      </c>
      <c r="AG14" s="123"/>
      <c r="AH14" s="123"/>
      <c r="AI14" s="123"/>
      <c r="AJ14" s="122">
        <f t="shared" si="4"/>
        <v>0</v>
      </c>
      <c r="AK14" s="123"/>
      <c r="AL14" s="122">
        <f t="shared" si="5"/>
        <v>92300</v>
      </c>
    </row>
    <row r="15" spans="1:39" s="1" customFormat="1" x14ac:dyDescent="0.3">
      <c r="A15" s="45" t="s">
        <v>94</v>
      </c>
      <c r="B15" s="45" t="s">
        <v>139</v>
      </c>
      <c r="C15" s="24" t="s">
        <v>140</v>
      </c>
      <c r="D15" s="25" t="s">
        <v>104</v>
      </c>
      <c r="E15" s="23"/>
      <c r="F15" s="25"/>
      <c r="G15" s="123">
        <v>2554300</v>
      </c>
      <c r="H15" s="123">
        <v>876000</v>
      </c>
      <c r="I15" s="123">
        <v>0</v>
      </c>
      <c r="J15" s="123">
        <v>112300</v>
      </c>
      <c r="K15" s="123">
        <v>0</v>
      </c>
      <c r="L15" s="122">
        <f t="shared" si="0"/>
        <v>3542600</v>
      </c>
      <c r="M15" s="123">
        <v>0</v>
      </c>
      <c r="N15" s="123">
        <v>0</v>
      </c>
      <c r="O15" s="123">
        <v>2046400</v>
      </c>
      <c r="P15" s="123">
        <v>984500</v>
      </c>
      <c r="Q15" s="123">
        <v>0</v>
      </c>
      <c r="R15" s="123">
        <v>56350</v>
      </c>
      <c r="S15" s="123">
        <v>0</v>
      </c>
      <c r="T15" s="122">
        <f t="shared" si="1"/>
        <v>3087250</v>
      </c>
      <c r="U15" s="123">
        <v>0</v>
      </c>
      <c r="V15" s="123">
        <v>0</v>
      </c>
      <c r="W15" s="123">
        <v>1854800</v>
      </c>
      <c r="X15" s="123">
        <v>1045500</v>
      </c>
      <c r="Y15" s="123">
        <v>0</v>
      </c>
      <c r="Z15" s="123">
        <v>88700</v>
      </c>
      <c r="AA15" s="123">
        <v>0</v>
      </c>
      <c r="AB15" s="122">
        <f t="shared" si="2"/>
        <v>2989000</v>
      </c>
      <c r="AC15" s="123">
        <v>0</v>
      </c>
      <c r="AD15" s="123">
        <v>0</v>
      </c>
      <c r="AE15" s="123">
        <v>7888800</v>
      </c>
      <c r="AF15" s="123">
        <v>0</v>
      </c>
      <c r="AG15" s="123"/>
      <c r="AH15" s="123"/>
      <c r="AI15" s="123"/>
      <c r="AJ15" s="122">
        <f t="shared" si="4"/>
        <v>7888800</v>
      </c>
      <c r="AK15" s="123"/>
      <c r="AL15" s="122">
        <f t="shared" si="5"/>
        <v>-4346200</v>
      </c>
    </row>
    <row r="16" spans="1:39" s="1" customFormat="1" x14ac:dyDescent="0.3">
      <c r="A16" s="45" t="s">
        <v>94</v>
      </c>
      <c r="B16" s="45" t="s">
        <v>143</v>
      </c>
      <c r="C16" s="24" t="s">
        <v>144</v>
      </c>
      <c r="D16" s="25" t="s">
        <v>104</v>
      </c>
      <c r="E16" s="23"/>
      <c r="F16" s="25"/>
      <c r="G16" s="123">
        <v>440400</v>
      </c>
      <c r="H16" s="123">
        <v>141200</v>
      </c>
      <c r="I16" s="123">
        <v>0</v>
      </c>
      <c r="J16" s="123">
        <v>383200</v>
      </c>
      <c r="K16" s="123">
        <v>0</v>
      </c>
      <c r="L16" s="122">
        <f t="shared" si="0"/>
        <v>964800</v>
      </c>
      <c r="M16" s="123">
        <v>0</v>
      </c>
      <c r="N16" s="123">
        <v>0</v>
      </c>
      <c r="O16" s="123">
        <v>361800</v>
      </c>
      <c r="P16" s="123">
        <v>132900</v>
      </c>
      <c r="Q16" s="123">
        <v>0</v>
      </c>
      <c r="R16" s="123">
        <v>346950</v>
      </c>
      <c r="S16" s="123">
        <v>0</v>
      </c>
      <c r="T16" s="122">
        <f t="shared" si="1"/>
        <v>841650</v>
      </c>
      <c r="U16" s="123">
        <v>0</v>
      </c>
      <c r="V16" s="123">
        <v>0</v>
      </c>
      <c r="W16" s="123">
        <v>368200</v>
      </c>
      <c r="X16" s="123">
        <v>154800</v>
      </c>
      <c r="Y16" s="123">
        <v>0</v>
      </c>
      <c r="Z16" s="123">
        <v>515350</v>
      </c>
      <c r="AA16" s="123">
        <v>0</v>
      </c>
      <c r="AB16" s="122">
        <f t="shared" si="2"/>
        <v>1038350</v>
      </c>
      <c r="AC16" s="123">
        <v>0</v>
      </c>
      <c r="AD16" s="123">
        <v>0</v>
      </c>
      <c r="AE16" s="123">
        <v>299500</v>
      </c>
      <c r="AF16" s="123">
        <v>11400</v>
      </c>
      <c r="AG16" s="123"/>
      <c r="AH16" s="123"/>
      <c r="AI16" s="123"/>
      <c r="AJ16" s="122">
        <f t="shared" si="4"/>
        <v>310900</v>
      </c>
      <c r="AK16" s="123"/>
      <c r="AL16" s="122">
        <f t="shared" si="5"/>
        <v>653900</v>
      </c>
    </row>
    <row r="17" spans="1:38" s="1" customFormat="1" x14ac:dyDescent="0.3">
      <c r="A17" s="45" t="s">
        <v>94</v>
      </c>
      <c r="B17" s="45" t="s">
        <v>147</v>
      </c>
      <c r="C17" s="24" t="s">
        <v>148</v>
      </c>
      <c r="D17" s="25" t="s">
        <v>104</v>
      </c>
      <c r="E17" s="23"/>
      <c r="F17" s="25"/>
      <c r="G17" s="123">
        <v>20900</v>
      </c>
      <c r="H17" s="123">
        <v>0</v>
      </c>
      <c r="I17" s="123">
        <v>0</v>
      </c>
      <c r="J17" s="123">
        <v>0</v>
      </c>
      <c r="K17" s="123">
        <v>0</v>
      </c>
      <c r="L17" s="122">
        <f t="shared" si="0"/>
        <v>20900</v>
      </c>
      <c r="M17" s="123">
        <v>0</v>
      </c>
      <c r="N17" s="123">
        <v>0</v>
      </c>
      <c r="O17" s="123">
        <v>3300</v>
      </c>
      <c r="P17" s="123">
        <v>0</v>
      </c>
      <c r="Q17" s="123">
        <v>0</v>
      </c>
      <c r="R17" s="123">
        <v>0</v>
      </c>
      <c r="S17" s="123">
        <v>0</v>
      </c>
      <c r="T17" s="122">
        <f t="shared" si="1"/>
        <v>3300</v>
      </c>
      <c r="U17" s="123">
        <v>0</v>
      </c>
      <c r="V17" s="123">
        <v>0</v>
      </c>
      <c r="W17" s="123">
        <v>4200</v>
      </c>
      <c r="X17" s="123">
        <v>0</v>
      </c>
      <c r="Y17" s="123">
        <v>0</v>
      </c>
      <c r="Z17" s="123">
        <v>0</v>
      </c>
      <c r="AA17" s="123">
        <v>0</v>
      </c>
      <c r="AB17" s="122">
        <f t="shared" si="2"/>
        <v>4200</v>
      </c>
      <c r="AC17" s="123">
        <v>0</v>
      </c>
      <c r="AD17" s="123">
        <v>0</v>
      </c>
      <c r="AE17" s="123">
        <v>647600</v>
      </c>
      <c r="AF17" s="123">
        <v>0</v>
      </c>
      <c r="AG17" s="123"/>
      <c r="AH17" s="123"/>
      <c r="AI17" s="123"/>
      <c r="AJ17" s="122">
        <f t="shared" si="4"/>
        <v>647600</v>
      </c>
      <c r="AK17" s="123"/>
      <c r="AL17" s="122">
        <f t="shared" si="5"/>
        <v>-626700</v>
      </c>
    </row>
    <row r="18" spans="1:38" s="1" customFormat="1" x14ac:dyDescent="0.3">
      <c r="A18" s="45" t="s">
        <v>94</v>
      </c>
      <c r="B18" s="45" t="s">
        <v>151</v>
      </c>
      <c r="C18" s="24" t="s">
        <v>152</v>
      </c>
      <c r="D18" s="25" t="s">
        <v>104</v>
      </c>
      <c r="E18" s="23"/>
      <c r="F18" s="25"/>
      <c r="G18" s="123">
        <v>427800</v>
      </c>
      <c r="H18" s="123">
        <v>0</v>
      </c>
      <c r="I18" s="123">
        <v>0</v>
      </c>
      <c r="J18" s="123">
        <v>0</v>
      </c>
      <c r="K18" s="123">
        <v>0</v>
      </c>
      <c r="L18" s="122">
        <f t="shared" si="0"/>
        <v>427800</v>
      </c>
      <c r="M18" s="123">
        <v>0</v>
      </c>
      <c r="N18" s="123">
        <v>0</v>
      </c>
      <c r="O18" s="123">
        <v>390200</v>
      </c>
      <c r="P18" s="123">
        <v>0</v>
      </c>
      <c r="Q18" s="123">
        <v>0</v>
      </c>
      <c r="R18" s="123">
        <v>0</v>
      </c>
      <c r="S18" s="123">
        <v>0</v>
      </c>
      <c r="T18" s="122">
        <f t="shared" si="1"/>
        <v>390200</v>
      </c>
      <c r="U18" s="123">
        <v>0</v>
      </c>
      <c r="V18" s="123">
        <v>0</v>
      </c>
      <c r="W18" s="123">
        <v>433000</v>
      </c>
      <c r="X18" s="123">
        <v>0</v>
      </c>
      <c r="Y18" s="123">
        <v>0</v>
      </c>
      <c r="Z18" s="123">
        <v>0</v>
      </c>
      <c r="AA18" s="123">
        <v>0</v>
      </c>
      <c r="AB18" s="122">
        <f t="shared" si="2"/>
        <v>433000</v>
      </c>
      <c r="AC18" s="123">
        <v>0</v>
      </c>
      <c r="AD18" s="123">
        <v>0</v>
      </c>
      <c r="AE18" s="123">
        <v>218800</v>
      </c>
      <c r="AF18" s="123">
        <v>10000</v>
      </c>
      <c r="AG18" s="123"/>
      <c r="AH18" s="123"/>
      <c r="AI18" s="123"/>
      <c r="AJ18" s="122">
        <f t="shared" si="4"/>
        <v>228800</v>
      </c>
      <c r="AK18" s="123"/>
      <c r="AL18" s="122">
        <f t="shared" si="5"/>
        <v>199000</v>
      </c>
    </row>
    <row r="19" spans="1:38" s="1" customFormat="1" x14ac:dyDescent="0.3">
      <c r="A19" s="45" t="s">
        <v>94</v>
      </c>
      <c r="B19" s="45" t="s">
        <v>155</v>
      </c>
      <c r="C19" s="24" t="s">
        <v>156</v>
      </c>
      <c r="D19" s="25" t="s">
        <v>104</v>
      </c>
      <c r="E19" s="23"/>
      <c r="F19" s="25"/>
      <c r="G19" s="123">
        <v>918000</v>
      </c>
      <c r="H19" s="123">
        <v>3708700</v>
      </c>
      <c r="I19" s="123">
        <v>0</v>
      </c>
      <c r="J19" s="123">
        <v>3178850</v>
      </c>
      <c r="K19" s="123">
        <v>0</v>
      </c>
      <c r="L19" s="122">
        <f t="shared" si="0"/>
        <v>7805550</v>
      </c>
      <c r="M19" s="123">
        <v>0</v>
      </c>
      <c r="N19" s="123">
        <v>0</v>
      </c>
      <c r="O19" s="123">
        <v>639700</v>
      </c>
      <c r="P19" s="123">
        <v>4827200</v>
      </c>
      <c r="Q19" s="123">
        <v>0</v>
      </c>
      <c r="R19" s="123">
        <v>2803700</v>
      </c>
      <c r="S19" s="123">
        <v>0</v>
      </c>
      <c r="T19" s="122">
        <f t="shared" si="1"/>
        <v>8270600</v>
      </c>
      <c r="U19" s="123">
        <v>0</v>
      </c>
      <c r="V19" s="123">
        <v>0</v>
      </c>
      <c r="W19" s="123">
        <v>344500</v>
      </c>
      <c r="X19" s="123">
        <v>5628800</v>
      </c>
      <c r="Y19" s="123">
        <v>0</v>
      </c>
      <c r="Z19" s="123">
        <v>2524600</v>
      </c>
      <c r="AA19" s="123">
        <v>0</v>
      </c>
      <c r="AB19" s="122">
        <f t="shared" si="2"/>
        <v>8497900</v>
      </c>
      <c r="AC19" s="123">
        <v>0</v>
      </c>
      <c r="AD19" s="123">
        <v>0</v>
      </c>
      <c r="AE19" s="123">
        <v>624600</v>
      </c>
      <c r="AF19" s="123">
        <v>33251000</v>
      </c>
      <c r="AG19" s="123"/>
      <c r="AH19" s="123"/>
      <c r="AI19" s="123"/>
      <c r="AJ19" s="122">
        <f t="shared" si="4"/>
        <v>33875600</v>
      </c>
      <c r="AK19" s="123"/>
      <c r="AL19" s="122">
        <f t="shared" si="5"/>
        <v>-26070050</v>
      </c>
    </row>
    <row r="20" spans="1:38" s="1" customFormat="1" x14ac:dyDescent="0.3">
      <c r="A20" s="45" t="s">
        <v>94</v>
      </c>
      <c r="B20" s="45" t="s">
        <v>159</v>
      </c>
      <c r="C20" s="24" t="s">
        <v>160</v>
      </c>
      <c r="D20" s="25" t="s">
        <v>104</v>
      </c>
      <c r="E20" s="23"/>
      <c r="F20" s="25"/>
      <c r="G20" s="123">
        <v>16260700</v>
      </c>
      <c r="H20" s="123">
        <v>2423300</v>
      </c>
      <c r="I20" s="123">
        <v>0</v>
      </c>
      <c r="J20" s="123">
        <v>560750</v>
      </c>
      <c r="K20" s="123">
        <v>0</v>
      </c>
      <c r="L20" s="122">
        <f t="shared" si="0"/>
        <v>19244750</v>
      </c>
      <c r="M20" s="123">
        <v>0</v>
      </c>
      <c r="N20" s="123">
        <v>0</v>
      </c>
      <c r="O20" s="123">
        <v>17435600</v>
      </c>
      <c r="P20" s="123">
        <v>2102700</v>
      </c>
      <c r="Q20" s="123">
        <v>0</v>
      </c>
      <c r="R20" s="123">
        <v>506750</v>
      </c>
      <c r="S20" s="123">
        <v>0</v>
      </c>
      <c r="T20" s="122">
        <f t="shared" si="1"/>
        <v>20045050</v>
      </c>
      <c r="U20" s="123">
        <v>0</v>
      </c>
      <c r="V20" s="123">
        <v>0</v>
      </c>
      <c r="W20" s="123">
        <v>18928400</v>
      </c>
      <c r="X20" s="123">
        <v>2158400</v>
      </c>
      <c r="Y20" s="123">
        <v>0</v>
      </c>
      <c r="Z20" s="123">
        <v>462500</v>
      </c>
      <c r="AA20" s="123">
        <v>0</v>
      </c>
      <c r="AB20" s="122">
        <f t="shared" si="2"/>
        <v>21549300</v>
      </c>
      <c r="AC20" s="123">
        <v>0</v>
      </c>
      <c r="AD20" s="123">
        <v>0</v>
      </c>
      <c r="AE20" s="123">
        <v>19205600</v>
      </c>
      <c r="AF20" s="123">
        <v>2373400</v>
      </c>
      <c r="AG20" s="123"/>
      <c r="AH20" s="123"/>
      <c r="AI20" s="123"/>
      <c r="AJ20" s="122">
        <f t="shared" si="4"/>
        <v>21579000</v>
      </c>
      <c r="AK20" s="123"/>
      <c r="AL20" s="122">
        <f t="shared" si="5"/>
        <v>-2334250</v>
      </c>
    </row>
    <row r="21" spans="1:38" s="1" customFormat="1" x14ac:dyDescent="0.3">
      <c r="A21" s="45" t="s">
        <v>94</v>
      </c>
      <c r="B21" s="45" t="s">
        <v>163</v>
      </c>
      <c r="C21" s="24" t="s">
        <v>164</v>
      </c>
      <c r="D21" s="25" t="s">
        <v>104</v>
      </c>
      <c r="E21" s="23"/>
      <c r="F21" s="25"/>
      <c r="G21" s="123">
        <v>16700</v>
      </c>
      <c r="H21" s="123">
        <v>0</v>
      </c>
      <c r="I21" s="123">
        <v>0</v>
      </c>
      <c r="J21" s="123">
        <v>0</v>
      </c>
      <c r="K21" s="123">
        <v>0</v>
      </c>
      <c r="L21" s="122">
        <f t="shared" si="0"/>
        <v>16700</v>
      </c>
      <c r="M21" s="123">
        <v>0</v>
      </c>
      <c r="N21" s="123">
        <v>0</v>
      </c>
      <c r="O21" s="123">
        <v>0</v>
      </c>
      <c r="P21" s="123">
        <v>0</v>
      </c>
      <c r="Q21" s="123">
        <v>0</v>
      </c>
      <c r="R21" s="123">
        <v>0</v>
      </c>
      <c r="S21" s="123">
        <v>0</v>
      </c>
      <c r="T21" s="122">
        <f t="shared" si="1"/>
        <v>0</v>
      </c>
      <c r="U21" s="123">
        <v>0</v>
      </c>
      <c r="V21" s="123">
        <v>0</v>
      </c>
      <c r="W21" s="123">
        <v>0</v>
      </c>
      <c r="X21" s="123">
        <v>0</v>
      </c>
      <c r="Y21" s="123">
        <v>0</v>
      </c>
      <c r="Z21" s="123">
        <v>0</v>
      </c>
      <c r="AA21" s="123">
        <v>0</v>
      </c>
      <c r="AB21" s="122">
        <f t="shared" si="2"/>
        <v>0</v>
      </c>
      <c r="AC21" s="123">
        <v>0</v>
      </c>
      <c r="AD21" s="123">
        <v>0</v>
      </c>
      <c r="AE21" s="123">
        <v>109268</v>
      </c>
      <c r="AF21" s="123">
        <v>0</v>
      </c>
      <c r="AG21" s="123"/>
      <c r="AH21" s="123"/>
      <c r="AI21" s="123"/>
      <c r="AJ21" s="122">
        <f t="shared" si="4"/>
        <v>109268</v>
      </c>
      <c r="AK21" s="123"/>
      <c r="AL21" s="122">
        <f t="shared" si="5"/>
        <v>-92568</v>
      </c>
    </row>
    <row r="22" spans="1:38" s="1" customFormat="1" x14ac:dyDescent="0.3">
      <c r="A22" s="45" t="s">
        <v>94</v>
      </c>
      <c r="B22" s="45" t="s">
        <v>167</v>
      </c>
      <c r="C22" s="24" t="s">
        <v>168</v>
      </c>
      <c r="D22" s="25" t="s">
        <v>104</v>
      </c>
      <c r="E22" s="23"/>
      <c r="F22" s="25"/>
      <c r="G22" s="123">
        <v>290300</v>
      </c>
      <c r="H22" s="123">
        <v>0</v>
      </c>
      <c r="I22" s="123">
        <v>0</v>
      </c>
      <c r="J22" s="123">
        <v>0</v>
      </c>
      <c r="K22" s="123">
        <v>0</v>
      </c>
      <c r="L22" s="122">
        <f t="shared" si="0"/>
        <v>290300</v>
      </c>
      <c r="M22" s="123">
        <v>0</v>
      </c>
      <c r="N22" s="123">
        <v>0</v>
      </c>
      <c r="O22" s="123">
        <v>102700</v>
      </c>
      <c r="P22" s="123">
        <v>25000</v>
      </c>
      <c r="Q22" s="123">
        <v>0</v>
      </c>
      <c r="R22" s="123">
        <v>0</v>
      </c>
      <c r="S22" s="123">
        <v>0</v>
      </c>
      <c r="T22" s="122">
        <f t="shared" si="1"/>
        <v>127700</v>
      </c>
      <c r="U22" s="123">
        <v>0</v>
      </c>
      <c r="V22" s="123">
        <v>0</v>
      </c>
      <c r="W22" s="123">
        <v>149300</v>
      </c>
      <c r="X22" s="123">
        <v>37500</v>
      </c>
      <c r="Y22" s="123">
        <v>0</v>
      </c>
      <c r="Z22" s="123">
        <v>0</v>
      </c>
      <c r="AA22" s="123">
        <v>0</v>
      </c>
      <c r="AB22" s="122">
        <f t="shared" si="2"/>
        <v>186800</v>
      </c>
      <c r="AC22" s="123">
        <v>0</v>
      </c>
      <c r="AD22" s="123">
        <v>0</v>
      </c>
      <c r="AE22" s="123">
        <v>207700</v>
      </c>
      <c r="AF22" s="123">
        <v>0</v>
      </c>
      <c r="AG22" s="123"/>
      <c r="AH22" s="123"/>
      <c r="AI22" s="123"/>
      <c r="AJ22" s="122">
        <f t="shared" si="4"/>
        <v>207700</v>
      </c>
      <c r="AK22" s="123"/>
      <c r="AL22" s="122">
        <f t="shared" si="5"/>
        <v>82600</v>
      </c>
    </row>
    <row r="23" spans="1:38" s="1" customFormat="1" x14ac:dyDescent="0.3">
      <c r="A23" s="45" t="s">
        <v>94</v>
      </c>
      <c r="B23" s="45" t="s">
        <v>171</v>
      </c>
      <c r="C23" s="24" t="s">
        <v>172</v>
      </c>
      <c r="D23" s="25" t="s">
        <v>104</v>
      </c>
      <c r="E23" s="23"/>
      <c r="F23" s="25"/>
      <c r="G23" s="123">
        <v>39000</v>
      </c>
      <c r="H23" s="123">
        <v>0</v>
      </c>
      <c r="I23" s="123">
        <v>0</v>
      </c>
      <c r="J23" s="123">
        <v>0</v>
      </c>
      <c r="K23" s="123">
        <v>0</v>
      </c>
      <c r="L23" s="122">
        <f t="shared" si="0"/>
        <v>39000</v>
      </c>
      <c r="M23" s="123">
        <v>0</v>
      </c>
      <c r="N23" s="123">
        <v>0</v>
      </c>
      <c r="O23" s="123">
        <v>4700</v>
      </c>
      <c r="P23" s="123">
        <v>0</v>
      </c>
      <c r="Q23" s="123">
        <v>0</v>
      </c>
      <c r="R23" s="123">
        <v>0</v>
      </c>
      <c r="S23" s="123">
        <v>0</v>
      </c>
      <c r="T23" s="122">
        <f t="shared" si="1"/>
        <v>4700</v>
      </c>
      <c r="U23" s="123">
        <v>0</v>
      </c>
      <c r="V23" s="123">
        <v>0</v>
      </c>
      <c r="W23" s="123">
        <v>4300</v>
      </c>
      <c r="X23" s="123">
        <v>0</v>
      </c>
      <c r="Y23" s="123">
        <v>0</v>
      </c>
      <c r="Z23" s="123">
        <v>0</v>
      </c>
      <c r="AA23" s="123">
        <v>0</v>
      </c>
      <c r="AB23" s="122">
        <f t="shared" si="2"/>
        <v>4300</v>
      </c>
      <c r="AC23" s="123">
        <v>0</v>
      </c>
      <c r="AD23" s="123">
        <v>0</v>
      </c>
      <c r="AE23" s="123">
        <v>112300</v>
      </c>
      <c r="AF23" s="123">
        <v>0</v>
      </c>
      <c r="AG23" s="123"/>
      <c r="AH23" s="123"/>
      <c r="AI23" s="123"/>
      <c r="AJ23" s="122">
        <f t="shared" si="4"/>
        <v>112300</v>
      </c>
      <c r="AK23" s="123"/>
      <c r="AL23" s="122">
        <f t="shared" si="5"/>
        <v>-73300</v>
      </c>
    </row>
    <row r="24" spans="1:38" s="1" customFormat="1" x14ac:dyDescent="0.3">
      <c r="A24" s="45" t="s">
        <v>94</v>
      </c>
      <c r="B24" s="45" t="s">
        <v>175</v>
      </c>
      <c r="C24" s="24" t="s">
        <v>176</v>
      </c>
      <c r="D24" s="25" t="s">
        <v>104</v>
      </c>
      <c r="E24" s="23"/>
      <c r="F24" s="25"/>
      <c r="G24" s="123">
        <v>1613700</v>
      </c>
      <c r="H24" s="123">
        <v>168700</v>
      </c>
      <c r="I24" s="123">
        <v>0</v>
      </c>
      <c r="J24" s="123">
        <v>116200</v>
      </c>
      <c r="K24" s="123">
        <v>0</v>
      </c>
      <c r="L24" s="122">
        <f t="shared" si="0"/>
        <v>1898600</v>
      </c>
      <c r="M24" s="123">
        <v>0</v>
      </c>
      <c r="N24" s="123">
        <v>0</v>
      </c>
      <c r="O24" s="123">
        <v>1397000</v>
      </c>
      <c r="P24" s="123">
        <v>78700</v>
      </c>
      <c r="Q24" s="123">
        <v>0</v>
      </c>
      <c r="R24" s="123">
        <v>105450</v>
      </c>
      <c r="S24" s="123">
        <v>0</v>
      </c>
      <c r="T24" s="122">
        <f t="shared" si="1"/>
        <v>1581150</v>
      </c>
      <c r="U24" s="123">
        <v>0</v>
      </c>
      <c r="V24" s="123">
        <v>0</v>
      </c>
      <c r="W24" s="123">
        <v>1643900</v>
      </c>
      <c r="X24" s="123">
        <v>359000</v>
      </c>
      <c r="Y24" s="123">
        <v>0</v>
      </c>
      <c r="Z24" s="123">
        <v>96850</v>
      </c>
      <c r="AA24" s="123">
        <v>0</v>
      </c>
      <c r="AB24" s="122">
        <f t="shared" si="2"/>
        <v>2099750</v>
      </c>
      <c r="AC24" s="123">
        <v>0</v>
      </c>
      <c r="AD24" s="123">
        <v>0</v>
      </c>
      <c r="AE24" s="123">
        <v>2716800</v>
      </c>
      <c r="AF24" s="123">
        <v>1246600</v>
      </c>
      <c r="AG24" s="123"/>
      <c r="AH24" s="123"/>
      <c r="AI24" s="123"/>
      <c r="AJ24" s="122">
        <f t="shared" si="4"/>
        <v>3963400</v>
      </c>
      <c r="AK24" s="123"/>
      <c r="AL24" s="122">
        <f t="shared" si="5"/>
        <v>-2064800</v>
      </c>
    </row>
    <row r="25" spans="1:38" s="1" customFormat="1" x14ac:dyDescent="0.3">
      <c r="A25" s="45" t="s">
        <v>94</v>
      </c>
      <c r="B25" s="45" t="s">
        <v>179</v>
      </c>
      <c r="C25" s="24" t="s">
        <v>96</v>
      </c>
      <c r="D25" s="25" t="s">
        <v>104</v>
      </c>
      <c r="E25" s="23"/>
      <c r="F25" s="25"/>
      <c r="G25" s="123">
        <v>51962300</v>
      </c>
      <c r="H25" s="123">
        <v>4495300</v>
      </c>
      <c r="I25" s="123">
        <v>0</v>
      </c>
      <c r="J25" s="123">
        <v>627700</v>
      </c>
      <c r="K25" s="123">
        <v>0</v>
      </c>
      <c r="L25" s="122">
        <f t="shared" si="0"/>
        <v>57085300</v>
      </c>
      <c r="M25" s="123">
        <v>0</v>
      </c>
      <c r="N25" s="123">
        <v>0</v>
      </c>
      <c r="O25" s="123">
        <v>47646800</v>
      </c>
      <c r="P25" s="123">
        <v>4134600</v>
      </c>
      <c r="Q25" s="123">
        <v>0</v>
      </c>
      <c r="R25" s="123">
        <v>2031350</v>
      </c>
      <c r="S25" s="123">
        <v>0</v>
      </c>
      <c r="T25" s="122">
        <f t="shared" si="1"/>
        <v>53812750</v>
      </c>
      <c r="U25" s="123">
        <v>0</v>
      </c>
      <c r="V25" s="123">
        <v>0</v>
      </c>
      <c r="W25" s="123">
        <v>49293600</v>
      </c>
      <c r="X25" s="123">
        <v>3602000</v>
      </c>
      <c r="Y25" s="123">
        <v>0</v>
      </c>
      <c r="Z25" s="123">
        <v>1932050</v>
      </c>
      <c r="AA25" s="123">
        <v>0</v>
      </c>
      <c r="AB25" s="122">
        <f t="shared" si="2"/>
        <v>54827650</v>
      </c>
      <c r="AC25" s="123">
        <v>0</v>
      </c>
      <c r="AD25" s="123">
        <v>0</v>
      </c>
      <c r="AE25" s="123">
        <v>41335232</v>
      </c>
      <c r="AF25" s="123">
        <v>96100</v>
      </c>
      <c r="AG25" s="123"/>
      <c r="AH25" s="123"/>
      <c r="AI25" s="123"/>
      <c r="AJ25" s="122">
        <f t="shared" si="4"/>
        <v>41431332</v>
      </c>
      <c r="AK25" s="123"/>
      <c r="AL25" s="122">
        <f t="shared" si="5"/>
        <v>15653968</v>
      </c>
    </row>
    <row r="26" spans="1:38" s="1" customFormat="1" x14ac:dyDescent="0.3">
      <c r="A26" s="45" t="s">
        <v>94</v>
      </c>
      <c r="B26" s="45" t="s">
        <v>182</v>
      </c>
      <c r="C26" s="24" t="s">
        <v>183</v>
      </c>
      <c r="D26" s="25" t="s">
        <v>104</v>
      </c>
      <c r="E26" s="23"/>
      <c r="F26" s="25"/>
      <c r="G26" s="123">
        <v>2582702</v>
      </c>
      <c r="H26" s="123">
        <v>0</v>
      </c>
      <c r="I26" s="123">
        <v>0</v>
      </c>
      <c r="J26" s="123">
        <v>0</v>
      </c>
      <c r="K26" s="123">
        <v>0</v>
      </c>
      <c r="L26" s="122">
        <f t="shared" si="0"/>
        <v>2582702</v>
      </c>
      <c r="M26" s="123">
        <v>0</v>
      </c>
      <c r="N26" s="123">
        <v>0</v>
      </c>
      <c r="O26" s="123">
        <v>2223800</v>
      </c>
      <c r="P26" s="123">
        <v>0</v>
      </c>
      <c r="Q26" s="123">
        <v>0</v>
      </c>
      <c r="R26" s="123">
        <v>0</v>
      </c>
      <c r="S26" s="123">
        <v>0</v>
      </c>
      <c r="T26" s="122">
        <f t="shared" si="1"/>
        <v>2223800</v>
      </c>
      <c r="U26" s="123">
        <v>0</v>
      </c>
      <c r="V26" s="123">
        <v>0</v>
      </c>
      <c r="W26" s="123">
        <v>1847600</v>
      </c>
      <c r="X26" s="123">
        <v>0</v>
      </c>
      <c r="Y26" s="123">
        <v>0</v>
      </c>
      <c r="Z26" s="123">
        <v>0</v>
      </c>
      <c r="AA26" s="123">
        <v>0</v>
      </c>
      <c r="AB26" s="122">
        <f t="shared" si="2"/>
        <v>1847600</v>
      </c>
      <c r="AC26" s="123">
        <v>0</v>
      </c>
      <c r="AD26" s="123">
        <v>0</v>
      </c>
      <c r="AE26" s="123">
        <v>1416700</v>
      </c>
      <c r="AF26" s="123">
        <v>0</v>
      </c>
      <c r="AG26" s="123"/>
      <c r="AH26" s="123"/>
      <c r="AI26" s="123"/>
      <c r="AJ26" s="122">
        <f t="shared" si="4"/>
        <v>1416700</v>
      </c>
      <c r="AK26" s="123"/>
      <c r="AL26" s="122">
        <f t="shared" si="5"/>
        <v>1166002</v>
      </c>
    </row>
    <row r="27" spans="1:38" s="1" customFormat="1" x14ac:dyDescent="0.3">
      <c r="A27" s="45" t="s">
        <v>94</v>
      </c>
      <c r="B27" s="45" t="s">
        <v>186</v>
      </c>
      <c r="C27" s="24" t="s">
        <v>187</v>
      </c>
      <c r="D27" s="25" t="s">
        <v>104</v>
      </c>
      <c r="E27" s="23"/>
      <c r="F27" s="25"/>
      <c r="G27" s="123">
        <v>729650</v>
      </c>
      <c r="H27" s="123">
        <v>607250</v>
      </c>
      <c r="I27" s="123">
        <v>0</v>
      </c>
      <c r="J27" s="123">
        <v>14950</v>
      </c>
      <c r="K27" s="123">
        <v>0</v>
      </c>
      <c r="L27" s="122">
        <f t="shared" si="0"/>
        <v>1351850</v>
      </c>
      <c r="M27" s="123">
        <v>0</v>
      </c>
      <c r="N27" s="123">
        <v>0</v>
      </c>
      <c r="O27" s="123">
        <v>591800</v>
      </c>
      <c r="P27" s="123">
        <v>584200</v>
      </c>
      <c r="Q27" s="123">
        <v>0</v>
      </c>
      <c r="R27" s="123">
        <v>12775</v>
      </c>
      <c r="S27" s="123">
        <v>0</v>
      </c>
      <c r="T27" s="122">
        <f t="shared" si="1"/>
        <v>1188775</v>
      </c>
      <c r="U27" s="123">
        <v>0</v>
      </c>
      <c r="V27" s="123">
        <v>0</v>
      </c>
      <c r="W27" s="123">
        <v>585450</v>
      </c>
      <c r="X27" s="123">
        <v>98050</v>
      </c>
      <c r="Y27" s="123">
        <v>0</v>
      </c>
      <c r="Z27" s="123">
        <v>11250</v>
      </c>
      <c r="AA27" s="123">
        <v>0</v>
      </c>
      <c r="AB27" s="122">
        <f t="shared" si="2"/>
        <v>694750</v>
      </c>
      <c r="AC27" s="123">
        <v>0</v>
      </c>
      <c r="AD27" s="123">
        <v>0</v>
      </c>
      <c r="AE27" s="123">
        <v>401500</v>
      </c>
      <c r="AF27" s="123">
        <v>0</v>
      </c>
      <c r="AG27" s="123"/>
      <c r="AH27" s="123"/>
      <c r="AI27" s="123"/>
      <c r="AJ27" s="122">
        <f t="shared" si="4"/>
        <v>401500</v>
      </c>
      <c r="AK27" s="123"/>
      <c r="AL27" s="122">
        <f t="shared" si="5"/>
        <v>950350</v>
      </c>
    </row>
    <row r="28" spans="1:38" s="1" customFormat="1" x14ac:dyDescent="0.3">
      <c r="A28" s="45" t="s">
        <v>94</v>
      </c>
      <c r="B28" s="45" t="s">
        <v>190</v>
      </c>
      <c r="C28" s="24" t="s">
        <v>191</v>
      </c>
      <c r="D28" s="25" t="s">
        <v>104</v>
      </c>
      <c r="E28" s="23"/>
      <c r="F28" s="25"/>
      <c r="G28" s="123">
        <v>820200</v>
      </c>
      <c r="H28" s="123">
        <v>8910800</v>
      </c>
      <c r="I28" s="123">
        <v>0</v>
      </c>
      <c r="J28" s="123">
        <v>194600</v>
      </c>
      <c r="K28" s="123">
        <v>0</v>
      </c>
      <c r="L28" s="122">
        <f t="shared" si="0"/>
        <v>9925600</v>
      </c>
      <c r="M28" s="123">
        <v>0</v>
      </c>
      <c r="N28" s="123">
        <v>0</v>
      </c>
      <c r="O28" s="123">
        <v>774000</v>
      </c>
      <c r="P28" s="123">
        <v>5096700</v>
      </c>
      <c r="Q28" s="123">
        <v>0</v>
      </c>
      <c r="R28" s="123">
        <v>166150</v>
      </c>
      <c r="S28" s="123">
        <v>0</v>
      </c>
      <c r="T28" s="122">
        <f t="shared" si="1"/>
        <v>6036850</v>
      </c>
      <c r="U28" s="123">
        <v>0</v>
      </c>
      <c r="V28" s="123">
        <v>0</v>
      </c>
      <c r="W28" s="123">
        <v>643500</v>
      </c>
      <c r="X28" s="123">
        <v>4056700</v>
      </c>
      <c r="Y28" s="123">
        <v>0</v>
      </c>
      <c r="Z28" s="123">
        <v>159700</v>
      </c>
      <c r="AA28" s="123">
        <v>0</v>
      </c>
      <c r="AB28" s="122">
        <f t="shared" si="2"/>
        <v>4859900</v>
      </c>
      <c r="AC28" s="123">
        <v>0</v>
      </c>
      <c r="AD28" s="123">
        <v>0</v>
      </c>
      <c r="AE28" s="123">
        <v>697500</v>
      </c>
      <c r="AF28" s="123">
        <v>0</v>
      </c>
      <c r="AG28" s="123"/>
      <c r="AH28" s="123"/>
      <c r="AI28" s="123"/>
      <c r="AJ28" s="122">
        <f t="shared" si="4"/>
        <v>697500</v>
      </c>
      <c r="AK28" s="123"/>
      <c r="AL28" s="122">
        <f t="shared" si="5"/>
        <v>9228100</v>
      </c>
    </row>
    <row r="29" spans="1:38" s="1" customFormat="1" x14ac:dyDescent="0.3">
      <c r="A29" s="45" t="s">
        <v>94</v>
      </c>
      <c r="B29" s="45" t="s">
        <v>194</v>
      </c>
      <c r="C29" s="24" t="s">
        <v>195</v>
      </c>
      <c r="D29" s="25" t="s">
        <v>104</v>
      </c>
      <c r="E29" s="23"/>
      <c r="F29" s="25"/>
      <c r="G29" s="123">
        <v>891800</v>
      </c>
      <c r="H29" s="123">
        <v>155100</v>
      </c>
      <c r="I29" s="123">
        <v>0</v>
      </c>
      <c r="J29" s="123">
        <v>101400</v>
      </c>
      <c r="K29" s="123">
        <v>0</v>
      </c>
      <c r="L29" s="122">
        <f t="shared" si="0"/>
        <v>1148300</v>
      </c>
      <c r="M29" s="123">
        <v>0</v>
      </c>
      <c r="N29" s="123">
        <v>0</v>
      </c>
      <c r="O29" s="123">
        <v>871600</v>
      </c>
      <c r="P29" s="123">
        <v>155100</v>
      </c>
      <c r="Q29" s="123">
        <v>0</v>
      </c>
      <c r="R29" s="123">
        <v>113450</v>
      </c>
      <c r="S29" s="123">
        <v>0</v>
      </c>
      <c r="T29" s="122">
        <f t="shared" si="1"/>
        <v>1140150</v>
      </c>
      <c r="U29" s="123">
        <v>0</v>
      </c>
      <c r="V29" s="123">
        <v>0</v>
      </c>
      <c r="W29" s="123">
        <v>806700</v>
      </c>
      <c r="X29" s="123">
        <v>155100</v>
      </c>
      <c r="Y29" s="123">
        <v>0</v>
      </c>
      <c r="Z29" s="123">
        <v>105900</v>
      </c>
      <c r="AA29" s="123">
        <v>0</v>
      </c>
      <c r="AB29" s="122">
        <f t="shared" si="2"/>
        <v>1067700</v>
      </c>
      <c r="AC29" s="123">
        <v>0</v>
      </c>
      <c r="AD29" s="123">
        <v>0</v>
      </c>
      <c r="AE29" s="123">
        <v>1150600</v>
      </c>
      <c r="AF29" s="123">
        <v>295300</v>
      </c>
      <c r="AG29" s="123"/>
      <c r="AH29" s="123"/>
      <c r="AI29" s="123"/>
      <c r="AJ29" s="122">
        <f t="shared" si="4"/>
        <v>1445900</v>
      </c>
      <c r="AK29" s="123"/>
      <c r="AL29" s="122">
        <f t="shared" si="5"/>
        <v>-297600</v>
      </c>
    </row>
    <row r="30" spans="1:38" s="1" customFormat="1" x14ac:dyDescent="0.3">
      <c r="A30" s="45" t="s">
        <v>94</v>
      </c>
      <c r="B30" s="45" t="s">
        <v>198</v>
      </c>
      <c r="C30" s="24" t="s">
        <v>199</v>
      </c>
      <c r="D30" s="25" t="s">
        <v>104</v>
      </c>
      <c r="E30" s="23"/>
      <c r="F30" s="25"/>
      <c r="G30" s="123">
        <v>10646000</v>
      </c>
      <c r="H30" s="123">
        <v>94233800</v>
      </c>
      <c r="I30" s="123">
        <v>0</v>
      </c>
      <c r="J30" s="123">
        <v>2959800</v>
      </c>
      <c r="K30" s="123">
        <v>0</v>
      </c>
      <c r="L30" s="122">
        <f t="shared" si="0"/>
        <v>107839600</v>
      </c>
      <c r="M30" s="123">
        <v>0</v>
      </c>
      <c r="N30" s="123">
        <v>0</v>
      </c>
      <c r="O30" s="123">
        <v>9306400</v>
      </c>
      <c r="P30" s="123">
        <v>83451800</v>
      </c>
      <c r="Q30" s="123">
        <v>0</v>
      </c>
      <c r="R30" s="123">
        <v>2901650</v>
      </c>
      <c r="S30" s="123">
        <v>0</v>
      </c>
      <c r="T30" s="122">
        <f t="shared" si="1"/>
        <v>95659850</v>
      </c>
      <c r="U30" s="123">
        <v>0</v>
      </c>
      <c r="V30" s="123">
        <v>0</v>
      </c>
      <c r="W30" s="123">
        <v>7419800</v>
      </c>
      <c r="X30" s="123">
        <v>79043200</v>
      </c>
      <c r="Y30" s="123">
        <v>0</v>
      </c>
      <c r="Z30" s="123">
        <v>3742200</v>
      </c>
      <c r="AA30" s="123">
        <v>0</v>
      </c>
      <c r="AB30" s="122">
        <f t="shared" si="2"/>
        <v>90205200</v>
      </c>
      <c r="AC30" s="123">
        <v>0</v>
      </c>
      <c r="AD30" s="123">
        <v>0</v>
      </c>
      <c r="AE30" s="123">
        <v>7382900</v>
      </c>
      <c r="AF30" s="123">
        <v>5759600</v>
      </c>
      <c r="AG30" s="123"/>
      <c r="AH30" s="123"/>
      <c r="AI30" s="123"/>
      <c r="AJ30" s="122">
        <f t="shared" si="4"/>
        <v>13142500</v>
      </c>
      <c r="AK30" s="123"/>
      <c r="AL30" s="122">
        <f t="shared" si="5"/>
        <v>94697100</v>
      </c>
    </row>
    <row r="31" spans="1:38" s="1" customFormat="1" x14ac:dyDescent="0.3">
      <c r="A31" s="45" t="s">
        <v>94</v>
      </c>
      <c r="B31" s="45" t="s">
        <v>202</v>
      </c>
      <c r="C31" s="24" t="s">
        <v>203</v>
      </c>
      <c r="D31" s="25" t="s">
        <v>104</v>
      </c>
      <c r="E31" s="23"/>
      <c r="F31" s="25"/>
      <c r="G31" s="123">
        <v>4915300</v>
      </c>
      <c r="H31" s="123">
        <v>1006500</v>
      </c>
      <c r="I31" s="123">
        <v>0</v>
      </c>
      <c r="J31" s="123">
        <v>1003850</v>
      </c>
      <c r="K31" s="123">
        <v>0</v>
      </c>
      <c r="L31" s="122">
        <f t="shared" si="0"/>
        <v>6925650</v>
      </c>
      <c r="M31" s="123">
        <v>0</v>
      </c>
      <c r="N31" s="123">
        <v>0</v>
      </c>
      <c r="O31" s="123">
        <v>4111900</v>
      </c>
      <c r="P31" s="123">
        <v>994300</v>
      </c>
      <c r="Q31" s="123">
        <v>0</v>
      </c>
      <c r="R31" s="123">
        <v>864250</v>
      </c>
      <c r="S31" s="123">
        <v>0</v>
      </c>
      <c r="T31" s="122">
        <f t="shared" si="1"/>
        <v>5970450</v>
      </c>
      <c r="U31" s="123">
        <v>0</v>
      </c>
      <c r="V31" s="123">
        <v>0</v>
      </c>
      <c r="W31" s="123">
        <v>4140400</v>
      </c>
      <c r="X31" s="123">
        <v>856400</v>
      </c>
      <c r="Y31" s="123">
        <v>0</v>
      </c>
      <c r="Z31" s="123">
        <v>496650</v>
      </c>
      <c r="AA31" s="123">
        <v>0</v>
      </c>
      <c r="AB31" s="122">
        <f t="shared" si="2"/>
        <v>5493450</v>
      </c>
      <c r="AC31" s="123">
        <v>0</v>
      </c>
      <c r="AD31" s="123">
        <v>0</v>
      </c>
      <c r="AE31" s="123">
        <v>3629100</v>
      </c>
      <c r="AF31" s="123">
        <v>701300</v>
      </c>
      <c r="AG31" s="123"/>
      <c r="AH31" s="123"/>
      <c r="AI31" s="123"/>
      <c r="AJ31" s="122">
        <f t="shared" si="4"/>
        <v>4330400</v>
      </c>
      <c r="AK31" s="123"/>
      <c r="AL31" s="122">
        <f t="shared" si="5"/>
        <v>2595250</v>
      </c>
    </row>
    <row r="32" spans="1:38" s="1" customFormat="1" x14ac:dyDescent="0.3">
      <c r="A32" s="45" t="s">
        <v>94</v>
      </c>
      <c r="B32" s="45" t="s">
        <v>206</v>
      </c>
      <c r="C32" s="24" t="s">
        <v>207</v>
      </c>
      <c r="D32" s="25" t="s">
        <v>104</v>
      </c>
      <c r="E32" s="23"/>
      <c r="F32" s="25"/>
      <c r="G32" s="123">
        <v>305100</v>
      </c>
      <c r="H32" s="123">
        <v>317500</v>
      </c>
      <c r="I32" s="123">
        <v>0</v>
      </c>
      <c r="J32" s="123">
        <v>0</v>
      </c>
      <c r="K32" s="123">
        <v>0</v>
      </c>
      <c r="L32" s="122">
        <f t="shared" si="0"/>
        <v>622600</v>
      </c>
      <c r="M32" s="123">
        <v>0</v>
      </c>
      <c r="N32" s="123">
        <v>0</v>
      </c>
      <c r="O32" s="123">
        <v>358000</v>
      </c>
      <c r="P32" s="123">
        <v>357000</v>
      </c>
      <c r="Q32" s="123">
        <v>0</v>
      </c>
      <c r="R32" s="123">
        <v>0</v>
      </c>
      <c r="S32" s="123">
        <v>0</v>
      </c>
      <c r="T32" s="122">
        <f t="shared" si="1"/>
        <v>715000</v>
      </c>
      <c r="U32" s="123">
        <v>0</v>
      </c>
      <c r="V32" s="123">
        <v>0</v>
      </c>
      <c r="W32" s="123">
        <v>270700</v>
      </c>
      <c r="X32" s="123">
        <v>238000</v>
      </c>
      <c r="Y32" s="123">
        <v>0</v>
      </c>
      <c r="Z32" s="123">
        <v>0</v>
      </c>
      <c r="AA32" s="123">
        <v>0</v>
      </c>
      <c r="AB32" s="122">
        <f t="shared" si="2"/>
        <v>508700</v>
      </c>
      <c r="AC32" s="123">
        <v>0</v>
      </c>
      <c r="AD32" s="123">
        <v>0</v>
      </c>
      <c r="AE32" s="123">
        <v>133600</v>
      </c>
      <c r="AF32" s="123">
        <v>0</v>
      </c>
      <c r="AG32" s="123"/>
      <c r="AH32" s="123"/>
      <c r="AI32" s="123"/>
      <c r="AJ32" s="122">
        <f t="shared" si="4"/>
        <v>133600</v>
      </c>
      <c r="AK32" s="123"/>
      <c r="AL32" s="122">
        <f t="shared" si="5"/>
        <v>489000</v>
      </c>
    </row>
    <row r="33" spans="1:38" s="1" customFormat="1" x14ac:dyDescent="0.3">
      <c r="A33" s="45" t="s">
        <v>94</v>
      </c>
      <c r="B33" s="45" t="s">
        <v>210</v>
      </c>
      <c r="C33" s="24" t="s">
        <v>144</v>
      </c>
      <c r="D33" s="25" t="s">
        <v>211</v>
      </c>
      <c r="E33" s="23"/>
      <c r="F33" s="25"/>
      <c r="G33" s="123">
        <v>16921900</v>
      </c>
      <c r="H33" s="123">
        <v>1641200</v>
      </c>
      <c r="I33" s="123">
        <v>146050</v>
      </c>
      <c r="J33" s="123">
        <v>797100</v>
      </c>
      <c r="K33" s="123">
        <v>0</v>
      </c>
      <c r="L33" s="122">
        <f t="shared" si="0"/>
        <v>19506250</v>
      </c>
      <c r="M33" s="123">
        <v>0</v>
      </c>
      <c r="N33" s="123">
        <v>0</v>
      </c>
      <c r="O33" s="123">
        <v>15222300</v>
      </c>
      <c r="P33" s="123">
        <v>1640400</v>
      </c>
      <c r="Q33" s="123">
        <v>0</v>
      </c>
      <c r="R33" s="123">
        <v>716350</v>
      </c>
      <c r="S33" s="123">
        <v>0</v>
      </c>
      <c r="T33" s="122">
        <f t="shared" si="1"/>
        <v>17579050</v>
      </c>
      <c r="U33" s="123">
        <v>0</v>
      </c>
      <c r="V33" s="123">
        <v>0</v>
      </c>
      <c r="W33" s="123">
        <v>18082300</v>
      </c>
      <c r="X33" s="123">
        <v>1902900</v>
      </c>
      <c r="Y33" s="123">
        <v>0</v>
      </c>
      <c r="Z33" s="123">
        <v>852150</v>
      </c>
      <c r="AA33" s="123">
        <v>0</v>
      </c>
      <c r="AB33" s="122">
        <f t="shared" si="2"/>
        <v>20837350</v>
      </c>
      <c r="AC33" s="123">
        <v>0</v>
      </c>
      <c r="AD33" s="123">
        <v>0</v>
      </c>
      <c r="AE33" s="123">
        <v>23815100</v>
      </c>
      <c r="AF33" s="123">
        <v>1376000</v>
      </c>
      <c r="AG33" s="123"/>
      <c r="AH33" s="123"/>
      <c r="AI33" s="123"/>
      <c r="AJ33" s="122">
        <f t="shared" si="4"/>
        <v>25191100</v>
      </c>
      <c r="AK33" s="123"/>
      <c r="AL33" s="122">
        <f t="shared" si="5"/>
        <v>-5684850</v>
      </c>
    </row>
    <row r="34" spans="1:38" s="1" customFormat="1" x14ac:dyDescent="0.3">
      <c r="A34" s="45" t="s">
        <v>94</v>
      </c>
      <c r="B34" s="45" t="s">
        <v>214</v>
      </c>
      <c r="C34" s="24" t="s">
        <v>96</v>
      </c>
      <c r="D34" s="25" t="s">
        <v>211</v>
      </c>
      <c r="E34" s="23"/>
      <c r="F34" s="25"/>
      <c r="G34" s="123">
        <v>33956800</v>
      </c>
      <c r="H34" s="123">
        <v>33000600</v>
      </c>
      <c r="I34" s="123">
        <v>0</v>
      </c>
      <c r="J34" s="123">
        <v>2177750</v>
      </c>
      <c r="K34" s="123">
        <v>0</v>
      </c>
      <c r="L34" s="122">
        <f t="shared" si="0"/>
        <v>69135150</v>
      </c>
      <c r="M34" s="123">
        <v>0</v>
      </c>
      <c r="N34" s="123">
        <v>0</v>
      </c>
      <c r="O34" s="123">
        <v>29610500</v>
      </c>
      <c r="P34" s="123">
        <v>31887700</v>
      </c>
      <c r="Q34" s="123">
        <v>0</v>
      </c>
      <c r="R34" s="123">
        <v>1994600</v>
      </c>
      <c r="S34" s="123">
        <v>0</v>
      </c>
      <c r="T34" s="122">
        <f t="shared" si="1"/>
        <v>63492800</v>
      </c>
      <c r="U34" s="123">
        <v>0</v>
      </c>
      <c r="V34" s="123">
        <v>0</v>
      </c>
      <c r="W34" s="123">
        <v>29725400</v>
      </c>
      <c r="X34" s="123">
        <v>25515700</v>
      </c>
      <c r="Y34" s="123">
        <v>0</v>
      </c>
      <c r="Z34" s="123">
        <v>2476550</v>
      </c>
      <c r="AA34" s="123">
        <v>0</v>
      </c>
      <c r="AB34" s="122">
        <f t="shared" si="2"/>
        <v>57717650</v>
      </c>
      <c r="AC34" s="123">
        <v>0</v>
      </c>
      <c r="AD34" s="123">
        <v>0</v>
      </c>
      <c r="AE34" s="123">
        <v>30609500</v>
      </c>
      <c r="AF34" s="123">
        <v>674500</v>
      </c>
      <c r="AG34" s="123"/>
      <c r="AH34" s="123"/>
      <c r="AI34" s="123"/>
      <c r="AJ34" s="122">
        <f t="shared" si="4"/>
        <v>31284000</v>
      </c>
      <c r="AK34" s="123"/>
      <c r="AL34" s="122">
        <f t="shared" si="5"/>
        <v>37851150</v>
      </c>
    </row>
    <row r="35" spans="1:38" s="1" customFormat="1" x14ac:dyDescent="0.3">
      <c r="A35" s="45" t="s">
        <v>94</v>
      </c>
      <c r="B35" s="45" t="s">
        <v>217</v>
      </c>
      <c r="C35" s="24" t="s">
        <v>207</v>
      </c>
      <c r="D35" s="25" t="s">
        <v>211</v>
      </c>
      <c r="E35" s="23"/>
      <c r="F35" s="25"/>
      <c r="G35" s="123">
        <v>800600</v>
      </c>
      <c r="H35" s="123">
        <v>2814700</v>
      </c>
      <c r="I35" s="123">
        <v>0</v>
      </c>
      <c r="J35" s="123">
        <v>0</v>
      </c>
      <c r="K35" s="123">
        <v>0</v>
      </c>
      <c r="L35" s="122">
        <f t="shared" si="0"/>
        <v>3615300</v>
      </c>
      <c r="M35" s="123">
        <v>0</v>
      </c>
      <c r="N35" s="123">
        <v>0</v>
      </c>
      <c r="O35" s="123">
        <v>783500</v>
      </c>
      <c r="P35" s="123">
        <v>2516500</v>
      </c>
      <c r="Q35" s="123">
        <v>0</v>
      </c>
      <c r="R35" s="123">
        <v>0</v>
      </c>
      <c r="S35" s="123">
        <v>0</v>
      </c>
      <c r="T35" s="122">
        <f t="shared" si="1"/>
        <v>3300000</v>
      </c>
      <c r="U35" s="123">
        <v>0</v>
      </c>
      <c r="V35" s="123">
        <v>0</v>
      </c>
      <c r="W35" s="123">
        <v>886600</v>
      </c>
      <c r="X35" s="123">
        <v>2411200</v>
      </c>
      <c r="Y35" s="123">
        <v>0</v>
      </c>
      <c r="Z35" s="123">
        <v>195395</v>
      </c>
      <c r="AA35" s="123">
        <v>0</v>
      </c>
      <c r="AB35" s="122">
        <f t="shared" si="2"/>
        <v>3493195</v>
      </c>
      <c r="AC35" s="123">
        <v>0</v>
      </c>
      <c r="AD35" s="123">
        <v>0</v>
      </c>
      <c r="AE35" s="123">
        <v>1369600</v>
      </c>
      <c r="AF35" s="123">
        <v>1028300</v>
      </c>
      <c r="AG35" s="123"/>
      <c r="AH35" s="123"/>
      <c r="AI35" s="123"/>
      <c r="AJ35" s="122">
        <f t="shared" si="4"/>
        <v>2397900</v>
      </c>
      <c r="AK35" s="123"/>
      <c r="AL35" s="122">
        <f t="shared" si="5"/>
        <v>1217400</v>
      </c>
    </row>
    <row r="36" spans="1:38" s="1" customFormat="1" x14ac:dyDescent="0.3">
      <c r="A36" s="45" t="s">
        <v>94</v>
      </c>
      <c r="B36" s="45" t="s">
        <v>220</v>
      </c>
      <c r="C36" s="24" t="s">
        <v>108</v>
      </c>
      <c r="D36" s="25" t="s">
        <v>221</v>
      </c>
      <c r="E36" s="23"/>
      <c r="F36" s="25"/>
      <c r="G36" s="123">
        <v>7908480</v>
      </c>
      <c r="H36" s="123">
        <v>4500</v>
      </c>
      <c r="I36" s="123">
        <v>0</v>
      </c>
      <c r="J36" s="123">
        <v>0</v>
      </c>
      <c r="K36" s="123">
        <v>0</v>
      </c>
      <c r="L36" s="122">
        <f t="shared" si="0"/>
        <v>7912980</v>
      </c>
      <c r="M36" s="123">
        <v>0</v>
      </c>
      <c r="N36" s="123">
        <v>0</v>
      </c>
      <c r="O36" s="123">
        <v>6542200</v>
      </c>
      <c r="P36" s="123">
        <v>0</v>
      </c>
      <c r="Q36" s="123">
        <v>0</v>
      </c>
      <c r="R36" s="123">
        <v>0</v>
      </c>
      <c r="S36" s="123">
        <v>0</v>
      </c>
      <c r="T36" s="122">
        <f t="shared" si="1"/>
        <v>6542200</v>
      </c>
      <c r="U36" s="123">
        <v>0</v>
      </c>
      <c r="V36" s="123">
        <v>0</v>
      </c>
      <c r="W36" s="123">
        <v>8118000</v>
      </c>
      <c r="X36" s="123">
        <v>0</v>
      </c>
      <c r="Y36" s="123">
        <v>0</v>
      </c>
      <c r="Z36" s="123">
        <v>0</v>
      </c>
      <c r="AA36" s="123">
        <v>0</v>
      </c>
      <c r="AB36" s="122">
        <f t="shared" si="2"/>
        <v>8118000</v>
      </c>
      <c r="AC36" s="123">
        <v>0</v>
      </c>
      <c r="AD36" s="123">
        <v>0</v>
      </c>
      <c r="AE36" s="123">
        <v>4453800</v>
      </c>
      <c r="AF36" s="123">
        <v>0</v>
      </c>
      <c r="AG36" s="123"/>
      <c r="AH36" s="123"/>
      <c r="AI36" s="123"/>
      <c r="AJ36" s="122">
        <f t="shared" si="4"/>
        <v>4453800</v>
      </c>
      <c r="AK36" s="123"/>
      <c r="AL36" s="122">
        <f t="shared" si="5"/>
        <v>3459180</v>
      </c>
    </row>
    <row r="37" spans="1:38" s="1" customFormat="1" x14ac:dyDescent="0.3">
      <c r="A37" s="45" t="s">
        <v>94</v>
      </c>
      <c r="B37" s="45" t="s">
        <v>224</v>
      </c>
      <c r="C37" s="24" t="s">
        <v>140</v>
      </c>
      <c r="D37" s="25" t="s">
        <v>221</v>
      </c>
      <c r="E37" s="23"/>
      <c r="F37" s="25"/>
      <c r="G37" s="123">
        <v>1819000</v>
      </c>
      <c r="H37" s="123">
        <v>709800</v>
      </c>
      <c r="I37" s="123">
        <v>0</v>
      </c>
      <c r="J37" s="123">
        <v>112300</v>
      </c>
      <c r="K37" s="123">
        <v>0</v>
      </c>
      <c r="L37" s="122">
        <f t="shared" si="0"/>
        <v>2641100</v>
      </c>
      <c r="M37" s="123">
        <v>0</v>
      </c>
      <c r="N37" s="123">
        <v>0</v>
      </c>
      <c r="O37" s="123">
        <v>1137500</v>
      </c>
      <c r="P37" s="123">
        <v>821700</v>
      </c>
      <c r="Q37" s="123">
        <v>0</v>
      </c>
      <c r="R37" s="123">
        <v>56350</v>
      </c>
      <c r="S37" s="123">
        <v>0</v>
      </c>
      <c r="T37" s="122">
        <f t="shared" si="1"/>
        <v>2015550</v>
      </c>
      <c r="U37" s="123">
        <v>0</v>
      </c>
      <c r="V37" s="123">
        <v>0</v>
      </c>
      <c r="W37" s="123">
        <v>1145400</v>
      </c>
      <c r="X37" s="123">
        <v>1045500</v>
      </c>
      <c r="Y37" s="123">
        <v>0</v>
      </c>
      <c r="Z37" s="123">
        <v>88700</v>
      </c>
      <c r="AA37" s="123">
        <v>0</v>
      </c>
      <c r="AB37" s="122">
        <f t="shared" si="2"/>
        <v>2279600</v>
      </c>
      <c r="AC37" s="123">
        <v>0</v>
      </c>
      <c r="AD37" s="123">
        <v>0</v>
      </c>
      <c r="AE37" s="123">
        <v>7230400</v>
      </c>
      <c r="AF37" s="123">
        <v>0</v>
      </c>
      <c r="AG37" s="123"/>
      <c r="AH37" s="123"/>
      <c r="AI37" s="123"/>
      <c r="AJ37" s="122">
        <f t="shared" si="4"/>
        <v>7230400</v>
      </c>
      <c r="AK37" s="123"/>
      <c r="AL37" s="122">
        <f t="shared" si="5"/>
        <v>-4589300</v>
      </c>
    </row>
    <row r="38" spans="1:38" s="1" customFormat="1" x14ac:dyDescent="0.3">
      <c r="A38" s="45" t="s">
        <v>94</v>
      </c>
      <c r="B38" s="45" t="s">
        <v>227</v>
      </c>
      <c r="C38" s="24" t="s">
        <v>228</v>
      </c>
      <c r="D38" s="25" t="s">
        <v>221</v>
      </c>
      <c r="E38" s="23"/>
      <c r="F38" s="25"/>
      <c r="G38" s="123">
        <v>572000</v>
      </c>
      <c r="H38" s="123">
        <v>3702300</v>
      </c>
      <c r="I38" s="123">
        <v>0</v>
      </c>
      <c r="J38" s="123">
        <v>3178850</v>
      </c>
      <c r="K38" s="123">
        <v>0</v>
      </c>
      <c r="L38" s="122">
        <f t="shared" si="0"/>
        <v>7453150</v>
      </c>
      <c r="M38" s="123">
        <v>0</v>
      </c>
      <c r="N38" s="123">
        <v>0</v>
      </c>
      <c r="O38" s="123">
        <v>317600</v>
      </c>
      <c r="P38" s="123">
        <v>4821400</v>
      </c>
      <c r="Q38" s="123">
        <v>0</v>
      </c>
      <c r="R38" s="123">
        <v>2803700</v>
      </c>
      <c r="S38" s="123">
        <v>0</v>
      </c>
      <c r="T38" s="122">
        <f t="shared" si="1"/>
        <v>7942700</v>
      </c>
      <c r="U38" s="123">
        <v>0</v>
      </c>
      <c r="V38" s="123">
        <v>0</v>
      </c>
      <c r="W38" s="123">
        <v>30100</v>
      </c>
      <c r="X38" s="123">
        <v>5623300</v>
      </c>
      <c r="Y38" s="123">
        <v>0</v>
      </c>
      <c r="Z38" s="123">
        <v>2524600</v>
      </c>
      <c r="AA38" s="123">
        <v>0</v>
      </c>
      <c r="AB38" s="122">
        <f t="shared" si="2"/>
        <v>8178000</v>
      </c>
      <c r="AC38" s="123">
        <v>0</v>
      </c>
      <c r="AD38" s="123">
        <v>0</v>
      </c>
      <c r="AE38" s="123">
        <v>154500</v>
      </c>
      <c r="AF38" s="123">
        <v>0</v>
      </c>
      <c r="AG38" s="123"/>
      <c r="AH38" s="123"/>
      <c r="AI38" s="123"/>
      <c r="AJ38" s="122">
        <f t="shared" si="4"/>
        <v>154500</v>
      </c>
      <c r="AK38" s="123"/>
      <c r="AL38" s="122">
        <f t="shared" si="5"/>
        <v>7298650</v>
      </c>
    </row>
    <row r="39" spans="1:38" s="1" customFormat="1" x14ac:dyDescent="0.3">
      <c r="A39" s="45" t="s">
        <v>94</v>
      </c>
      <c r="B39" s="45" t="s">
        <v>231</v>
      </c>
      <c r="C39" s="24" t="s">
        <v>232</v>
      </c>
      <c r="D39" s="25" t="s">
        <v>221</v>
      </c>
      <c r="E39" s="23"/>
      <c r="F39" s="25"/>
      <c r="G39" s="123">
        <v>222400</v>
      </c>
      <c r="H39" s="123">
        <v>111000</v>
      </c>
      <c r="I39" s="123">
        <v>0</v>
      </c>
      <c r="J39" s="123">
        <v>0</v>
      </c>
      <c r="K39" s="123">
        <v>0</v>
      </c>
      <c r="L39" s="122">
        <f t="shared" si="0"/>
        <v>333400</v>
      </c>
      <c r="M39" s="123">
        <v>0</v>
      </c>
      <c r="N39" s="123">
        <v>0</v>
      </c>
      <c r="O39" s="123">
        <v>137700</v>
      </c>
      <c r="P39" s="123">
        <v>97100</v>
      </c>
      <c r="Q39" s="123">
        <v>0</v>
      </c>
      <c r="R39" s="123">
        <v>0</v>
      </c>
      <c r="S39" s="123">
        <v>0</v>
      </c>
      <c r="T39" s="122">
        <f t="shared" si="1"/>
        <v>234800</v>
      </c>
      <c r="U39" s="123">
        <v>0</v>
      </c>
      <c r="V39" s="123">
        <v>0</v>
      </c>
      <c r="W39" s="123">
        <v>124700</v>
      </c>
      <c r="X39" s="123">
        <v>285700</v>
      </c>
      <c r="Y39" s="123">
        <v>0</v>
      </c>
      <c r="Z39" s="123">
        <v>0</v>
      </c>
      <c r="AA39" s="123">
        <v>0</v>
      </c>
      <c r="AB39" s="122">
        <f t="shared" si="2"/>
        <v>410400</v>
      </c>
      <c r="AC39" s="123">
        <v>0</v>
      </c>
      <c r="AD39" s="123">
        <v>0</v>
      </c>
      <c r="AE39" s="123">
        <v>5000</v>
      </c>
      <c r="AF39" s="123">
        <v>0</v>
      </c>
      <c r="AG39" s="123"/>
      <c r="AH39" s="123"/>
      <c r="AI39" s="123"/>
      <c r="AJ39" s="122">
        <f t="shared" si="4"/>
        <v>5000</v>
      </c>
      <c r="AK39" s="123"/>
      <c r="AL39" s="122">
        <f t="shared" si="5"/>
        <v>328400</v>
      </c>
    </row>
    <row r="40" spans="1:38" s="1" customFormat="1" x14ac:dyDescent="0.3">
      <c r="A40" s="45" t="s">
        <v>94</v>
      </c>
      <c r="B40" s="45" t="s">
        <v>235</v>
      </c>
      <c r="C40" s="24" t="s">
        <v>236</v>
      </c>
      <c r="D40" s="25" t="s">
        <v>221</v>
      </c>
      <c r="E40" s="23" t="s">
        <v>22</v>
      </c>
      <c r="F40" s="25" t="s">
        <v>237</v>
      </c>
      <c r="G40" s="123">
        <v>0</v>
      </c>
      <c r="H40" s="123">
        <v>0</v>
      </c>
      <c r="I40" s="123">
        <v>0</v>
      </c>
      <c r="J40" s="123">
        <v>0</v>
      </c>
      <c r="K40" s="123">
        <v>0</v>
      </c>
      <c r="L40" s="122">
        <f t="shared" si="0"/>
        <v>0</v>
      </c>
      <c r="M40" s="123">
        <v>0</v>
      </c>
      <c r="N40" s="123">
        <v>0</v>
      </c>
      <c r="O40" s="123">
        <v>0</v>
      </c>
      <c r="P40" s="123">
        <v>0</v>
      </c>
      <c r="Q40" s="123">
        <v>0</v>
      </c>
      <c r="R40" s="123">
        <v>0</v>
      </c>
      <c r="S40" s="123">
        <v>0</v>
      </c>
      <c r="T40" s="122">
        <f t="shared" si="1"/>
        <v>0</v>
      </c>
      <c r="U40" s="123">
        <v>0</v>
      </c>
      <c r="V40" s="123">
        <v>0</v>
      </c>
      <c r="W40" s="123">
        <v>0</v>
      </c>
      <c r="X40" s="123">
        <v>0</v>
      </c>
      <c r="Y40" s="123">
        <v>0</v>
      </c>
      <c r="Z40" s="123">
        <v>0</v>
      </c>
      <c r="AA40" s="123">
        <v>0</v>
      </c>
      <c r="AB40" s="122">
        <f t="shared" si="2"/>
        <v>0</v>
      </c>
      <c r="AC40" s="123">
        <v>0</v>
      </c>
      <c r="AD40" s="123">
        <v>0</v>
      </c>
      <c r="AE40" s="123">
        <v>0</v>
      </c>
      <c r="AF40" s="123">
        <v>0</v>
      </c>
      <c r="AG40" s="123"/>
      <c r="AH40" s="123"/>
      <c r="AI40" s="123"/>
      <c r="AJ40" s="122">
        <f t="shared" si="4"/>
        <v>0</v>
      </c>
      <c r="AK40" s="123"/>
      <c r="AL40" s="122">
        <f t="shared" si="5"/>
        <v>0</v>
      </c>
    </row>
    <row r="41" spans="1:38" s="1" customFormat="1" x14ac:dyDescent="0.3">
      <c r="A41" s="45" t="s">
        <v>94</v>
      </c>
      <c r="B41" s="45" t="s">
        <v>242</v>
      </c>
      <c r="C41" s="24" t="s">
        <v>183</v>
      </c>
      <c r="D41" s="25" t="s">
        <v>221</v>
      </c>
      <c r="E41" s="23"/>
      <c r="F41" s="25"/>
      <c r="G41" s="123">
        <v>918700</v>
      </c>
      <c r="H41" s="123">
        <v>6141900</v>
      </c>
      <c r="I41" s="123">
        <v>0</v>
      </c>
      <c r="J41" s="123">
        <v>0</v>
      </c>
      <c r="K41" s="123">
        <v>0</v>
      </c>
      <c r="L41" s="122">
        <f t="shared" si="0"/>
        <v>7060600</v>
      </c>
      <c r="M41" s="123">
        <v>0</v>
      </c>
      <c r="N41" s="123">
        <v>0</v>
      </c>
      <c r="O41" s="123">
        <v>724700</v>
      </c>
      <c r="P41" s="123">
        <v>2631900</v>
      </c>
      <c r="Q41" s="123">
        <v>0</v>
      </c>
      <c r="R41" s="123">
        <v>0</v>
      </c>
      <c r="S41" s="123">
        <v>0</v>
      </c>
      <c r="T41" s="122">
        <f t="shared" si="1"/>
        <v>3356600</v>
      </c>
      <c r="U41" s="123">
        <v>0</v>
      </c>
      <c r="V41" s="123">
        <v>0</v>
      </c>
      <c r="W41" s="123">
        <v>592400</v>
      </c>
      <c r="X41" s="123">
        <v>1144700</v>
      </c>
      <c r="Y41" s="123">
        <v>0</v>
      </c>
      <c r="Z41" s="123">
        <v>0</v>
      </c>
      <c r="AA41" s="123">
        <v>0</v>
      </c>
      <c r="AB41" s="122">
        <f t="shared" si="2"/>
        <v>1737100</v>
      </c>
      <c r="AC41" s="123">
        <v>0</v>
      </c>
      <c r="AD41" s="123">
        <v>0</v>
      </c>
      <c r="AE41" s="123">
        <v>516000</v>
      </c>
      <c r="AF41" s="123">
        <v>0</v>
      </c>
      <c r="AG41" s="123"/>
      <c r="AH41" s="123"/>
      <c r="AI41" s="123"/>
      <c r="AJ41" s="122">
        <f t="shared" si="4"/>
        <v>516000</v>
      </c>
      <c r="AK41" s="123"/>
      <c r="AL41" s="122">
        <f t="shared" si="5"/>
        <v>6544600</v>
      </c>
    </row>
    <row r="42" spans="1:38" s="1" customFormat="1" x14ac:dyDescent="0.3">
      <c r="A42" s="45"/>
      <c r="B42" s="195"/>
      <c r="C42" s="196"/>
      <c r="D42" s="197"/>
      <c r="E42" s="198"/>
      <c r="F42" s="197"/>
      <c r="G42" s="199"/>
      <c r="H42" s="199"/>
      <c r="I42" s="199"/>
      <c r="J42" s="199"/>
      <c r="K42" s="199"/>
      <c r="L42" s="199"/>
      <c r="M42" s="199"/>
      <c r="N42" s="199"/>
      <c r="O42" s="199"/>
      <c r="P42" s="199"/>
      <c r="Q42" s="199"/>
      <c r="R42" s="199"/>
      <c r="S42" s="199"/>
      <c r="T42" s="199"/>
      <c r="U42" s="199"/>
      <c r="V42" s="199"/>
      <c r="W42" s="199"/>
      <c r="X42" s="199"/>
      <c r="Y42" s="199"/>
      <c r="Z42" s="199"/>
      <c r="AA42" s="199"/>
      <c r="AB42" s="199"/>
      <c r="AC42" s="199"/>
      <c r="AD42" s="199"/>
      <c r="AE42" s="199"/>
      <c r="AF42" s="199"/>
      <c r="AG42" s="199"/>
      <c r="AH42" s="199"/>
      <c r="AI42" s="199"/>
      <c r="AJ42" s="199"/>
      <c r="AK42" s="199"/>
      <c r="AL42" s="199"/>
    </row>
    <row r="43" spans="1:38" s="1" customFormat="1" x14ac:dyDescent="0.3">
      <c r="A43" s="45"/>
      <c r="B43" s="195"/>
      <c r="C43" s="196"/>
      <c r="D43" s="197"/>
      <c r="E43" s="198"/>
      <c r="F43" s="197"/>
      <c r="G43" s="199"/>
      <c r="H43" s="199"/>
      <c r="I43" s="199"/>
      <c r="J43" s="199"/>
      <c r="K43" s="199"/>
      <c r="L43" s="199"/>
      <c r="M43" s="199"/>
      <c r="N43" s="199"/>
      <c r="O43" s="199"/>
      <c r="P43" s="199"/>
      <c r="Q43" s="199"/>
      <c r="R43" s="199"/>
      <c r="S43" s="199"/>
      <c r="T43" s="199"/>
      <c r="U43" s="199"/>
      <c r="V43" s="199"/>
      <c r="W43" s="199"/>
      <c r="X43" s="199"/>
      <c r="Y43" s="199"/>
      <c r="Z43" s="199"/>
      <c r="AA43" s="199"/>
      <c r="AB43" s="199"/>
      <c r="AC43" s="199"/>
      <c r="AD43" s="199"/>
      <c r="AE43" s="199"/>
      <c r="AF43" s="199"/>
      <c r="AG43" s="199"/>
      <c r="AH43" s="199"/>
      <c r="AI43" s="199"/>
      <c r="AJ43" s="199"/>
      <c r="AK43" s="199"/>
      <c r="AL43" s="199"/>
    </row>
    <row r="44" spans="1:38" s="1" customFormat="1" x14ac:dyDescent="0.3">
      <c r="A44" s="45"/>
      <c r="B44" s="195"/>
      <c r="C44" s="196"/>
      <c r="D44" s="197"/>
      <c r="E44" s="198"/>
      <c r="F44" s="197"/>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row>
    <row r="45" spans="1:38" s="1" customFormat="1" x14ac:dyDescent="0.3">
      <c r="A45" s="45"/>
      <c r="B45" s="195"/>
      <c r="C45" s="196"/>
      <c r="D45" s="197"/>
      <c r="E45" s="198"/>
      <c r="F45" s="197"/>
      <c r="G45" s="199"/>
      <c r="H45" s="199"/>
      <c r="I45" s="199"/>
      <c r="J45" s="199"/>
      <c r="K45" s="199"/>
      <c r="L45" s="199"/>
      <c r="M45" s="199"/>
      <c r="N45" s="199"/>
      <c r="O45" s="199"/>
      <c r="P45" s="199"/>
      <c r="Q45" s="199"/>
      <c r="R45" s="199"/>
      <c r="S45" s="199"/>
      <c r="T45" s="199"/>
      <c r="U45" s="199"/>
      <c r="V45" s="199"/>
      <c r="W45" s="199"/>
      <c r="X45" s="199"/>
      <c r="Y45" s="199"/>
      <c r="Z45" s="199"/>
      <c r="AA45" s="199"/>
      <c r="AB45" s="199"/>
      <c r="AC45" s="199"/>
      <c r="AD45" s="199"/>
      <c r="AE45" s="199"/>
      <c r="AF45" s="199"/>
      <c r="AG45" s="199"/>
      <c r="AH45" s="199"/>
      <c r="AI45" s="199"/>
      <c r="AJ45" s="199"/>
      <c r="AK45" s="199"/>
      <c r="AL45" s="199"/>
    </row>
    <row r="46" spans="1:38" s="1" customFormat="1" x14ac:dyDescent="0.3">
      <c r="A46" s="45"/>
      <c r="B46" s="195"/>
      <c r="C46" s="196"/>
      <c r="D46" s="197"/>
      <c r="E46" s="198"/>
      <c r="F46" s="197"/>
      <c r="G46" s="199"/>
      <c r="H46" s="199"/>
      <c r="I46" s="199"/>
      <c r="J46" s="199"/>
      <c r="K46" s="199"/>
      <c r="L46" s="199"/>
      <c r="M46" s="199"/>
      <c r="N46" s="199"/>
      <c r="O46" s="199"/>
      <c r="P46" s="199"/>
      <c r="Q46" s="199"/>
      <c r="R46" s="199"/>
      <c r="S46" s="199"/>
      <c r="T46" s="199"/>
      <c r="U46" s="199"/>
      <c r="V46" s="199"/>
      <c r="W46" s="199"/>
      <c r="X46" s="199"/>
      <c r="Y46" s="199"/>
      <c r="Z46" s="199"/>
      <c r="AA46" s="199"/>
      <c r="AB46" s="199"/>
      <c r="AC46" s="199"/>
      <c r="AD46" s="199"/>
      <c r="AE46" s="199"/>
      <c r="AF46" s="199"/>
      <c r="AG46" s="199"/>
      <c r="AH46" s="199"/>
      <c r="AI46" s="199"/>
      <c r="AJ46" s="199"/>
      <c r="AK46" s="199"/>
      <c r="AL46" s="199"/>
    </row>
    <row r="47" spans="1:38" s="1" customFormat="1" x14ac:dyDescent="0.3">
      <c r="A47" s="45"/>
      <c r="B47" s="195"/>
      <c r="C47" s="196"/>
      <c r="D47" s="197"/>
      <c r="E47" s="198"/>
      <c r="F47" s="197"/>
      <c r="G47" s="199"/>
      <c r="H47" s="199"/>
      <c r="I47" s="199"/>
      <c r="J47" s="199"/>
      <c r="K47" s="199"/>
      <c r="L47" s="199"/>
      <c r="M47" s="199"/>
      <c r="N47" s="199"/>
      <c r="O47" s="199"/>
      <c r="P47" s="199"/>
      <c r="Q47" s="199"/>
      <c r="R47" s="199"/>
      <c r="S47" s="199"/>
      <c r="T47" s="199"/>
      <c r="U47" s="199"/>
      <c r="V47" s="199"/>
      <c r="W47" s="199"/>
      <c r="X47" s="199"/>
      <c r="Y47" s="199"/>
      <c r="Z47" s="199"/>
      <c r="AA47" s="199"/>
      <c r="AB47" s="199"/>
      <c r="AC47" s="199"/>
      <c r="AD47" s="199"/>
      <c r="AE47" s="199"/>
      <c r="AF47" s="199"/>
      <c r="AG47" s="199"/>
      <c r="AH47" s="199"/>
      <c r="AI47" s="199"/>
      <c r="AJ47" s="199"/>
      <c r="AK47" s="199"/>
      <c r="AL47" s="199"/>
    </row>
    <row r="48" spans="1:38" s="1" customFormat="1" x14ac:dyDescent="0.3">
      <c r="A48" s="45"/>
      <c r="B48" s="195"/>
      <c r="C48" s="196"/>
      <c r="D48" s="197"/>
      <c r="E48" s="198"/>
      <c r="F48" s="197"/>
      <c r="G48" s="199"/>
      <c r="H48" s="199"/>
      <c r="I48" s="199"/>
      <c r="J48" s="199"/>
      <c r="K48" s="199"/>
      <c r="L48" s="199"/>
      <c r="M48" s="199"/>
      <c r="N48" s="199"/>
      <c r="O48" s="199"/>
      <c r="P48" s="199"/>
      <c r="Q48" s="199"/>
      <c r="R48" s="199"/>
      <c r="S48" s="199"/>
      <c r="T48" s="199"/>
      <c r="U48" s="199"/>
      <c r="V48" s="199"/>
      <c r="W48" s="199"/>
      <c r="X48" s="199"/>
      <c r="Y48" s="199"/>
      <c r="Z48" s="199"/>
      <c r="AA48" s="199"/>
      <c r="AB48" s="199"/>
      <c r="AC48" s="199"/>
      <c r="AD48" s="199"/>
      <c r="AE48" s="199"/>
      <c r="AF48" s="199"/>
      <c r="AG48" s="199"/>
      <c r="AH48" s="199"/>
      <c r="AI48" s="199"/>
      <c r="AJ48" s="199"/>
      <c r="AK48" s="199"/>
      <c r="AL48" s="199"/>
    </row>
    <row r="49" spans="1:38" s="1" customFormat="1" x14ac:dyDescent="0.3">
      <c r="A49" s="45"/>
      <c r="B49" s="195"/>
      <c r="C49" s="196"/>
      <c r="D49" s="197"/>
      <c r="E49" s="198"/>
      <c r="F49" s="197"/>
      <c r="G49" s="199"/>
      <c r="H49" s="199"/>
      <c r="I49" s="199"/>
      <c r="J49" s="199"/>
      <c r="K49" s="199"/>
      <c r="L49" s="199"/>
      <c r="M49" s="199"/>
      <c r="N49" s="199"/>
      <c r="O49" s="199"/>
      <c r="P49" s="199"/>
      <c r="Q49" s="199"/>
      <c r="R49" s="199"/>
      <c r="S49" s="199"/>
      <c r="T49" s="199"/>
      <c r="U49" s="199"/>
      <c r="V49" s="199"/>
      <c r="W49" s="199"/>
      <c r="X49" s="199"/>
      <c r="Y49" s="199"/>
      <c r="Z49" s="199"/>
      <c r="AA49" s="199"/>
      <c r="AB49" s="199"/>
      <c r="AC49" s="199"/>
      <c r="AD49" s="199"/>
      <c r="AE49" s="199"/>
      <c r="AF49" s="199"/>
      <c r="AG49" s="199"/>
      <c r="AH49" s="199"/>
      <c r="AI49" s="199"/>
      <c r="AJ49" s="199"/>
      <c r="AK49" s="199"/>
      <c r="AL49" s="199"/>
    </row>
    <row r="50" spans="1:38" s="1" customFormat="1" x14ac:dyDescent="0.3">
      <c r="A50" s="45"/>
      <c r="B50" s="195"/>
      <c r="C50" s="196"/>
      <c r="D50" s="197"/>
      <c r="E50" s="198"/>
      <c r="F50" s="197"/>
      <c r="G50" s="199"/>
      <c r="H50" s="199"/>
      <c r="I50" s="199"/>
      <c r="J50" s="199"/>
      <c r="K50" s="199"/>
      <c r="L50" s="199"/>
      <c r="M50" s="199"/>
      <c r="N50" s="199"/>
      <c r="O50" s="199"/>
      <c r="P50" s="199"/>
      <c r="Q50" s="199"/>
      <c r="R50" s="199"/>
      <c r="S50" s="199"/>
      <c r="T50" s="199"/>
      <c r="U50" s="199"/>
      <c r="V50" s="199"/>
      <c r="W50" s="199"/>
      <c r="X50" s="199"/>
      <c r="Y50" s="199"/>
      <c r="Z50" s="199"/>
      <c r="AA50" s="199"/>
      <c r="AB50" s="199"/>
      <c r="AC50" s="199"/>
      <c r="AD50" s="199"/>
      <c r="AE50" s="199"/>
      <c r="AF50" s="199"/>
      <c r="AG50" s="199"/>
      <c r="AH50" s="199"/>
      <c r="AI50" s="199"/>
      <c r="AJ50" s="199"/>
      <c r="AK50" s="199"/>
      <c r="AL50" s="199"/>
    </row>
    <row r="51" spans="1:38" s="1" customFormat="1" x14ac:dyDescent="0.3">
      <c r="A51" s="45"/>
      <c r="B51" s="195"/>
      <c r="C51" s="196"/>
      <c r="D51" s="197"/>
      <c r="E51" s="198"/>
      <c r="F51" s="197"/>
      <c r="G51" s="199"/>
      <c r="H51" s="199"/>
      <c r="I51" s="199"/>
      <c r="J51" s="199"/>
      <c r="K51" s="199"/>
      <c r="L51" s="199"/>
      <c r="M51" s="199"/>
      <c r="N51" s="199"/>
      <c r="O51" s="199"/>
      <c r="P51" s="199"/>
      <c r="Q51" s="199"/>
      <c r="R51" s="199"/>
      <c r="S51" s="199"/>
      <c r="T51" s="199"/>
      <c r="U51" s="199"/>
      <c r="V51" s="199"/>
      <c r="W51" s="199"/>
      <c r="X51" s="199"/>
      <c r="Y51" s="199"/>
      <c r="Z51" s="199"/>
      <c r="AA51" s="199"/>
      <c r="AB51" s="199"/>
      <c r="AC51" s="199"/>
      <c r="AD51" s="199"/>
      <c r="AE51" s="199"/>
      <c r="AF51" s="199"/>
      <c r="AG51" s="199"/>
      <c r="AH51" s="199"/>
      <c r="AI51" s="199"/>
      <c r="AJ51" s="199"/>
      <c r="AK51" s="199"/>
      <c r="AL51" s="199"/>
    </row>
    <row r="52" spans="1:38" s="1" customFormat="1" x14ac:dyDescent="0.3">
      <c r="A52" s="45"/>
      <c r="B52" s="195"/>
      <c r="C52" s="196"/>
      <c r="D52" s="197"/>
      <c r="E52" s="198"/>
      <c r="F52" s="197"/>
      <c r="G52" s="199"/>
      <c r="H52" s="199"/>
      <c r="I52" s="199"/>
      <c r="J52" s="199"/>
      <c r="K52" s="199"/>
      <c r="L52" s="199"/>
      <c r="M52" s="199"/>
      <c r="N52" s="199"/>
      <c r="O52" s="199"/>
      <c r="P52" s="199"/>
      <c r="Q52" s="199"/>
      <c r="R52" s="199"/>
      <c r="S52" s="199"/>
      <c r="T52" s="199"/>
      <c r="U52" s="199"/>
      <c r="V52" s="199"/>
      <c r="W52" s="199"/>
      <c r="X52" s="199"/>
      <c r="Y52" s="199"/>
      <c r="Z52" s="199"/>
      <c r="AA52" s="199"/>
      <c r="AB52" s="199"/>
      <c r="AC52" s="199"/>
      <c r="AD52" s="199"/>
      <c r="AE52" s="199"/>
      <c r="AF52" s="199"/>
      <c r="AG52" s="199"/>
      <c r="AH52" s="199"/>
      <c r="AI52" s="199"/>
      <c r="AJ52" s="199"/>
      <c r="AK52" s="199"/>
      <c r="AL52" s="199"/>
    </row>
    <row r="53" spans="1:38" s="1" customFormat="1" x14ac:dyDescent="0.3">
      <c r="A53" s="45"/>
      <c r="B53" s="195"/>
      <c r="C53" s="196"/>
      <c r="D53" s="197"/>
      <c r="E53" s="198"/>
      <c r="F53" s="197"/>
      <c r="G53" s="199"/>
      <c r="H53" s="199"/>
      <c r="I53" s="199"/>
      <c r="J53" s="199"/>
      <c r="K53" s="199"/>
      <c r="L53" s="199"/>
      <c r="M53" s="199"/>
      <c r="N53" s="199"/>
      <c r="O53" s="199"/>
      <c r="P53" s="199"/>
      <c r="Q53" s="199"/>
      <c r="R53" s="199"/>
      <c r="S53" s="199"/>
      <c r="T53" s="199"/>
      <c r="U53" s="199"/>
      <c r="V53" s="199"/>
      <c r="W53" s="199"/>
      <c r="X53" s="199"/>
      <c r="Y53" s="199"/>
      <c r="Z53" s="199"/>
      <c r="AA53" s="199"/>
      <c r="AB53" s="199"/>
      <c r="AC53" s="199"/>
      <c r="AD53" s="199"/>
      <c r="AE53" s="199"/>
      <c r="AF53" s="199"/>
      <c r="AG53" s="199"/>
      <c r="AH53" s="199"/>
      <c r="AI53" s="199"/>
      <c r="AJ53" s="199"/>
      <c r="AK53" s="199"/>
      <c r="AL53" s="199"/>
    </row>
    <row r="54" spans="1:38" s="1" customFormat="1" x14ac:dyDescent="0.3">
      <c r="A54" s="45"/>
      <c r="B54" s="195"/>
      <c r="C54" s="196"/>
      <c r="D54" s="197"/>
      <c r="E54" s="198"/>
      <c r="F54" s="197"/>
      <c r="G54" s="199"/>
      <c r="H54" s="199"/>
      <c r="I54" s="199"/>
      <c r="J54" s="199"/>
      <c r="K54" s="199"/>
      <c r="L54" s="199"/>
      <c r="M54" s="199"/>
      <c r="N54" s="199"/>
      <c r="O54" s="199"/>
      <c r="P54" s="199"/>
      <c r="Q54" s="199"/>
      <c r="R54" s="199"/>
      <c r="S54" s="199"/>
      <c r="T54" s="199"/>
      <c r="U54" s="199"/>
      <c r="V54" s="199"/>
      <c r="W54" s="199"/>
      <c r="X54" s="199"/>
      <c r="Y54" s="199"/>
      <c r="Z54" s="199"/>
      <c r="AA54" s="199"/>
      <c r="AB54" s="199"/>
      <c r="AC54" s="199"/>
      <c r="AD54" s="199"/>
      <c r="AE54" s="199"/>
      <c r="AF54" s="199"/>
      <c r="AG54" s="199"/>
      <c r="AH54" s="199"/>
      <c r="AI54" s="199"/>
      <c r="AJ54" s="199"/>
      <c r="AK54" s="199"/>
      <c r="AL54" s="199"/>
    </row>
    <row r="55" spans="1:38" s="1" customFormat="1" x14ac:dyDescent="0.3">
      <c r="A55" s="45"/>
      <c r="B55" s="195"/>
      <c r="C55" s="196"/>
      <c r="D55" s="197"/>
      <c r="E55" s="198"/>
      <c r="F55" s="197"/>
      <c r="G55" s="199"/>
      <c r="H55" s="199"/>
      <c r="I55" s="199"/>
      <c r="J55" s="199"/>
      <c r="K55" s="199"/>
      <c r="L55" s="199"/>
      <c r="M55" s="199"/>
      <c r="N55" s="199"/>
      <c r="O55" s="199"/>
      <c r="P55" s="199"/>
      <c r="Q55" s="199"/>
      <c r="R55" s="199"/>
      <c r="S55" s="199"/>
      <c r="T55" s="199"/>
      <c r="U55" s="199"/>
      <c r="V55" s="199"/>
      <c r="W55" s="199"/>
      <c r="X55" s="199"/>
      <c r="Y55" s="199"/>
      <c r="Z55" s="199"/>
      <c r="AA55" s="199"/>
      <c r="AB55" s="199"/>
      <c r="AC55" s="199"/>
      <c r="AD55" s="199"/>
      <c r="AE55" s="199"/>
      <c r="AF55" s="199"/>
      <c r="AG55" s="199"/>
      <c r="AH55" s="199"/>
      <c r="AI55" s="199"/>
      <c r="AJ55" s="199"/>
      <c r="AK55" s="199"/>
      <c r="AL55" s="199"/>
    </row>
    <row r="56" spans="1:38" s="1" customFormat="1" x14ac:dyDescent="0.3">
      <c r="A56" s="45"/>
      <c r="B56" s="195"/>
      <c r="C56" s="196"/>
      <c r="D56" s="197"/>
      <c r="E56" s="198"/>
      <c r="F56" s="197"/>
      <c r="G56" s="199"/>
      <c r="H56" s="199"/>
      <c r="I56" s="199"/>
      <c r="J56" s="199"/>
      <c r="K56" s="199"/>
      <c r="L56" s="199"/>
      <c r="M56" s="199"/>
      <c r="N56" s="199"/>
      <c r="O56" s="199"/>
      <c r="P56" s="199"/>
      <c r="Q56" s="199"/>
      <c r="R56" s="199"/>
      <c r="S56" s="199"/>
      <c r="T56" s="199"/>
      <c r="U56" s="199"/>
      <c r="V56" s="199"/>
      <c r="W56" s="199"/>
      <c r="X56" s="199"/>
      <c r="Y56" s="199"/>
      <c r="Z56" s="199"/>
      <c r="AA56" s="199"/>
      <c r="AB56" s="199"/>
      <c r="AC56" s="199"/>
      <c r="AD56" s="199"/>
      <c r="AE56" s="199"/>
      <c r="AF56" s="199"/>
      <c r="AG56" s="199"/>
      <c r="AH56" s="199"/>
      <c r="AI56" s="199"/>
      <c r="AJ56" s="199"/>
      <c r="AK56" s="199"/>
      <c r="AL56" s="199"/>
    </row>
    <row r="57" spans="1:38" s="1" customFormat="1" x14ac:dyDescent="0.3">
      <c r="A57" s="45"/>
      <c r="B57" s="195"/>
      <c r="C57" s="196"/>
      <c r="D57" s="197"/>
      <c r="E57" s="198"/>
      <c r="F57" s="197"/>
      <c r="G57" s="199"/>
      <c r="H57" s="199"/>
      <c r="I57" s="199"/>
      <c r="J57" s="199"/>
      <c r="K57" s="199"/>
      <c r="L57" s="199"/>
      <c r="M57" s="199"/>
      <c r="N57" s="199"/>
      <c r="O57" s="199"/>
      <c r="P57" s="199"/>
      <c r="Q57" s="199"/>
      <c r="R57" s="199"/>
      <c r="S57" s="199"/>
      <c r="T57" s="199"/>
      <c r="U57" s="199"/>
      <c r="V57" s="199"/>
      <c r="W57" s="199"/>
      <c r="X57" s="199"/>
      <c r="Y57" s="199"/>
      <c r="Z57" s="199"/>
      <c r="AA57" s="199"/>
      <c r="AB57" s="199"/>
      <c r="AC57" s="199"/>
      <c r="AD57" s="199"/>
      <c r="AE57" s="199"/>
      <c r="AF57" s="199"/>
      <c r="AG57" s="199"/>
      <c r="AH57" s="199"/>
      <c r="AI57" s="199"/>
      <c r="AJ57" s="199"/>
      <c r="AK57" s="199"/>
      <c r="AL57" s="199"/>
    </row>
    <row r="58" spans="1:38" s="1" customFormat="1" x14ac:dyDescent="0.3">
      <c r="A58" s="45"/>
      <c r="B58" s="195"/>
      <c r="C58" s="196"/>
      <c r="D58" s="197"/>
      <c r="E58" s="198"/>
      <c r="F58" s="197"/>
      <c r="G58" s="199"/>
      <c r="H58" s="199"/>
      <c r="I58" s="199"/>
      <c r="J58" s="199"/>
      <c r="K58" s="199"/>
      <c r="L58" s="199"/>
      <c r="M58" s="199"/>
      <c r="N58" s="199"/>
      <c r="O58" s="199"/>
      <c r="P58" s="199"/>
      <c r="Q58" s="199"/>
      <c r="R58" s="199"/>
      <c r="S58" s="199"/>
      <c r="T58" s="199"/>
      <c r="U58" s="199"/>
      <c r="V58" s="199"/>
      <c r="W58" s="199"/>
      <c r="X58" s="199"/>
      <c r="Y58" s="199"/>
      <c r="Z58" s="199"/>
      <c r="AA58" s="199"/>
      <c r="AB58" s="199"/>
      <c r="AC58" s="199"/>
      <c r="AD58" s="199"/>
      <c r="AE58" s="199"/>
      <c r="AF58" s="199"/>
      <c r="AG58" s="199"/>
      <c r="AH58" s="199"/>
      <c r="AI58" s="199"/>
      <c r="AJ58" s="199"/>
      <c r="AK58" s="199"/>
      <c r="AL58" s="199"/>
    </row>
    <row r="59" spans="1:38" s="1" customFormat="1" x14ac:dyDescent="0.3">
      <c r="A59" s="45"/>
      <c r="B59" s="195"/>
      <c r="C59" s="196"/>
      <c r="D59" s="197"/>
      <c r="E59" s="198"/>
      <c r="F59" s="197"/>
      <c r="G59" s="199"/>
      <c r="H59" s="199"/>
      <c r="I59" s="199"/>
      <c r="J59" s="199"/>
      <c r="K59" s="199"/>
      <c r="L59" s="199"/>
      <c r="M59" s="199"/>
      <c r="N59" s="199"/>
      <c r="O59" s="199"/>
      <c r="P59" s="199"/>
      <c r="Q59" s="199"/>
      <c r="R59" s="199"/>
      <c r="S59" s="199"/>
      <c r="T59" s="199"/>
      <c r="U59" s="199"/>
      <c r="V59" s="199"/>
      <c r="W59" s="199"/>
      <c r="X59" s="199"/>
      <c r="Y59" s="199"/>
      <c r="Z59" s="199"/>
      <c r="AA59" s="199"/>
      <c r="AB59" s="199"/>
      <c r="AC59" s="199"/>
      <c r="AD59" s="199"/>
      <c r="AE59" s="199"/>
      <c r="AF59" s="199"/>
      <c r="AG59" s="199"/>
      <c r="AH59" s="199"/>
      <c r="AI59" s="199"/>
      <c r="AJ59" s="199"/>
      <c r="AK59" s="199"/>
      <c r="AL59" s="199"/>
    </row>
    <row r="60" spans="1:38" s="1" customFormat="1" x14ac:dyDescent="0.3">
      <c r="A60" s="45"/>
      <c r="B60" s="195"/>
      <c r="C60" s="196"/>
      <c r="D60" s="197"/>
      <c r="E60" s="198"/>
      <c r="F60" s="197"/>
      <c r="G60" s="199"/>
      <c r="H60" s="199"/>
      <c r="I60" s="199"/>
      <c r="J60" s="199"/>
      <c r="K60" s="199"/>
      <c r="L60" s="199"/>
      <c r="M60" s="199"/>
      <c r="N60" s="199"/>
      <c r="O60" s="199"/>
      <c r="P60" s="199"/>
      <c r="Q60" s="199"/>
      <c r="R60" s="199"/>
      <c r="S60" s="199"/>
      <c r="T60" s="199"/>
      <c r="U60" s="199"/>
      <c r="V60" s="199"/>
      <c r="W60" s="199"/>
      <c r="X60" s="199"/>
      <c r="Y60" s="199"/>
      <c r="Z60" s="199"/>
      <c r="AA60" s="199"/>
      <c r="AB60" s="199"/>
      <c r="AC60" s="199"/>
      <c r="AD60" s="199"/>
      <c r="AE60" s="199"/>
      <c r="AF60" s="199"/>
      <c r="AG60" s="199"/>
      <c r="AH60" s="199"/>
      <c r="AI60" s="199"/>
      <c r="AJ60" s="199"/>
      <c r="AK60" s="199"/>
      <c r="AL60" s="199"/>
    </row>
    <row r="61" spans="1:38" s="1" customFormat="1" x14ac:dyDescent="0.3">
      <c r="A61" s="45"/>
      <c r="B61" s="195"/>
      <c r="C61" s="196"/>
      <c r="D61" s="197"/>
      <c r="E61" s="198"/>
      <c r="F61" s="197"/>
      <c r="G61" s="199"/>
      <c r="H61" s="199"/>
      <c r="I61" s="199"/>
      <c r="J61" s="199"/>
      <c r="K61" s="199"/>
      <c r="L61" s="199"/>
      <c r="M61" s="199"/>
      <c r="N61" s="199"/>
      <c r="O61" s="199"/>
      <c r="P61" s="199"/>
      <c r="Q61" s="199"/>
      <c r="R61" s="199"/>
      <c r="S61" s="199"/>
      <c r="T61" s="199"/>
      <c r="U61" s="199"/>
      <c r="V61" s="199"/>
      <c r="W61" s="199"/>
      <c r="X61" s="199"/>
      <c r="Y61" s="199"/>
      <c r="Z61" s="199"/>
      <c r="AA61" s="199"/>
      <c r="AB61" s="199"/>
      <c r="AC61" s="199"/>
      <c r="AD61" s="199"/>
      <c r="AE61" s="199"/>
      <c r="AF61" s="199"/>
      <c r="AG61" s="199"/>
      <c r="AH61" s="199"/>
      <c r="AI61" s="199"/>
      <c r="AJ61" s="199"/>
      <c r="AK61" s="199"/>
      <c r="AL61" s="199"/>
    </row>
    <row r="62" spans="1:38" s="1" customFormat="1" x14ac:dyDescent="0.3">
      <c r="A62" s="45"/>
      <c r="B62" s="195"/>
      <c r="C62" s="196"/>
      <c r="D62" s="197"/>
      <c r="E62" s="198"/>
      <c r="F62" s="197"/>
      <c r="G62" s="199"/>
      <c r="H62" s="199"/>
      <c r="I62" s="199"/>
      <c r="J62" s="199"/>
      <c r="K62" s="199"/>
      <c r="L62" s="199"/>
      <c r="M62" s="199"/>
      <c r="N62" s="199"/>
      <c r="O62" s="199"/>
      <c r="P62" s="199"/>
      <c r="Q62" s="199"/>
      <c r="R62" s="199"/>
      <c r="S62" s="199"/>
      <c r="T62" s="199"/>
      <c r="U62" s="199"/>
      <c r="V62" s="199"/>
      <c r="W62" s="199"/>
      <c r="X62" s="199"/>
      <c r="Y62" s="199"/>
      <c r="Z62" s="199"/>
      <c r="AA62" s="199"/>
      <c r="AB62" s="199"/>
      <c r="AC62" s="199"/>
      <c r="AD62" s="199"/>
      <c r="AE62" s="199"/>
      <c r="AF62" s="199"/>
      <c r="AG62" s="199"/>
      <c r="AH62" s="199"/>
      <c r="AI62" s="199"/>
      <c r="AJ62" s="199"/>
      <c r="AK62" s="199"/>
      <c r="AL62" s="199"/>
    </row>
    <row r="63" spans="1:38" s="1" customFormat="1" x14ac:dyDescent="0.3">
      <c r="A63" s="45"/>
      <c r="B63" s="195"/>
      <c r="C63" s="196"/>
      <c r="D63" s="197"/>
      <c r="E63" s="198"/>
      <c r="F63" s="197"/>
      <c r="G63" s="199"/>
      <c r="H63" s="199"/>
      <c r="I63" s="199"/>
      <c r="J63" s="199"/>
      <c r="K63" s="199"/>
      <c r="L63" s="199"/>
      <c r="M63" s="199"/>
      <c r="N63" s="199"/>
      <c r="O63" s="199"/>
      <c r="P63" s="199"/>
      <c r="Q63" s="199"/>
      <c r="R63" s="199"/>
      <c r="S63" s="199"/>
      <c r="T63" s="199"/>
      <c r="U63" s="199"/>
      <c r="V63" s="199"/>
      <c r="W63" s="199"/>
      <c r="X63" s="199"/>
      <c r="Y63" s="199"/>
      <c r="Z63" s="199"/>
      <c r="AA63" s="199"/>
      <c r="AB63" s="199"/>
      <c r="AC63" s="199"/>
      <c r="AD63" s="199"/>
      <c r="AE63" s="199"/>
      <c r="AF63" s="199"/>
      <c r="AG63" s="199"/>
      <c r="AH63" s="199"/>
      <c r="AI63" s="199"/>
      <c r="AJ63" s="199"/>
      <c r="AK63" s="199"/>
      <c r="AL63" s="199"/>
    </row>
    <row r="64" spans="1:38" s="1" customFormat="1" x14ac:dyDescent="0.3">
      <c r="A64" s="45"/>
      <c r="B64" s="195"/>
      <c r="C64" s="196"/>
      <c r="D64" s="197"/>
      <c r="E64" s="198"/>
      <c r="F64" s="197"/>
      <c r="G64" s="199"/>
      <c r="H64" s="199"/>
      <c r="I64" s="199"/>
      <c r="J64" s="199"/>
      <c r="K64" s="199"/>
      <c r="L64" s="199"/>
      <c r="M64" s="199"/>
      <c r="N64" s="199"/>
      <c r="O64" s="199"/>
      <c r="P64" s="199"/>
      <c r="Q64" s="199"/>
      <c r="R64" s="199"/>
      <c r="S64" s="199"/>
      <c r="T64" s="199"/>
      <c r="U64" s="199"/>
      <c r="V64" s="199"/>
      <c r="W64" s="199"/>
      <c r="X64" s="199"/>
      <c r="Y64" s="199"/>
      <c r="Z64" s="199"/>
      <c r="AA64" s="199"/>
      <c r="AB64" s="199"/>
      <c r="AC64" s="199"/>
      <c r="AD64" s="199"/>
      <c r="AE64" s="199"/>
      <c r="AF64" s="199"/>
      <c r="AG64" s="199"/>
      <c r="AH64" s="199"/>
      <c r="AI64" s="199"/>
      <c r="AJ64" s="199"/>
      <c r="AK64" s="199"/>
      <c r="AL64" s="199"/>
    </row>
    <row r="65" spans="1:38" s="1" customFormat="1" x14ac:dyDescent="0.3">
      <c r="A65" s="45"/>
      <c r="B65" s="195"/>
      <c r="C65" s="196"/>
      <c r="D65" s="197"/>
      <c r="E65" s="198"/>
      <c r="F65" s="197"/>
      <c r="G65" s="199"/>
      <c r="H65" s="199"/>
      <c r="I65" s="199"/>
      <c r="J65" s="199"/>
      <c r="K65" s="199"/>
      <c r="L65" s="199"/>
      <c r="M65" s="199"/>
      <c r="N65" s="199"/>
      <c r="O65" s="199"/>
      <c r="P65" s="199"/>
      <c r="Q65" s="199"/>
      <c r="R65" s="199"/>
      <c r="S65" s="199"/>
      <c r="T65" s="199"/>
      <c r="U65" s="199"/>
      <c r="V65" s="199"/>
      <c r="W65" s="199"/>
      <c r="X65" s="199"/>
      <c r="Y65" s="199"/>
      <c r="Z65" s="199"/>
      <c r="AA65" s="199"/>
      <c r="AB65" s="199"/>
      <c r="AC65" s="199"/>
      <c r="AD65" s="199"/>
      <c r="AE65" s="199"/>
      <c r="AF65" s="199"/>
      <c r="AG65" s="199"/>
      <c r="AH65" s="199"/>
      <c r="AI65" s="199"/>
      <c r="AJ65" s="199"/>
      <c r="AK65" s="199"/>
      <c r="AL65" s="199"/>
    </row>
    <row r="66" spans="1:38" s="1" customFormat="1" x14ac:dyDescent="0.3">
      <c r="A66" s="45"/>
      <c r="B66" s="195"/>
      <c r="C66" s="196"/>
      <c r="D66" s="197"/>
      <c r="E66" s="198"/>
      <c r="F66" s="197"/>
      <c r="G66" s="199"/>
      <c r="H66" s="199"/>
      <c r="I66" s="199"/>
      <c r="J66" s="199"/>
      <c r="K66" s="199"/>
      <c r="L66" s="199"/>
      <c r="M66" s="199"/>
      <c r="N66" s="199"/>
      <c r="O66" s="199"/>
      <c r="P66" s="199"/>
      <c r="Q66" s="199"/>
      <c r="R66" s="199"/>
      <c r="S66" s="199"/>
      <c r="T66" s="199"/>
      <c r="U66" s="199"/>
      <c r="V66" s="199"/>
      <c r="W66" s="199"/>
      <c r="X66" s="199"/>
      <c r="Y66" s="199"/>
      <c r="Z66" s="199"/>
      <c r="AA66" s="199"/>
      <c r="AB66" s="199"/>
      <c r="AC66" s="199"/>
      <c r="AD66" s="199"/>
      <c r="AE66" s="199"/>
      <c r="AF66" s="199"/>
      <c r="AG66" s="199"/>
      <c r="AH66" s="199"/>
      <c r="AI66" s="199"/>
      <c r="AJ66" s="199"/>
      <c r="AK66" s="199"/>
      <c r="AL66" s="199"/>
    </row>
    <row r="67" spans="1:38" s="1" customFormat="1" x14ac:dyDescent="0.3">
      <c r="A67" s="45"/>
      <c r="B67" s="195"/>
      <c r="C67" s="196"/>
      <c r="D67" s="197"/>
      <c r="E67" s="198"/>
      <c r="F67" s="197"/>
      <c r="G67" s="199"/>
      <c r="H67" s="199"/>
      <c r="I67" s="199"/>
      <c r="J67" s="199"/>
      <c r="K67" s="199"/>
      <c r="L67" s="199"/>
      <c r="M67" s="199"/>
      <c r="N67" s="199"/>
      <c r="O67" s="199"/>
      <c r="P67" s="199"/>
      <c r="Q67" s="199"/>
      <c r="R67" s="199"/>
      <c r="S67" s="199"/>
      <c r="T67" s="199"/>
      <c r="U67" s="199"/>
      <c r="V67" s="199"/>
      <c r="W67" s="199"/>
      <c r="X67" s="199"/>
      <c r="Y67" s="199"/>
      <c r="Z67" s="199"/>
      <c r="AA67" s="199"/>
      <c r="AB67" s="199"/>
      <c r="AC67" s="199"/>
      <c r="AD67" s="199"/>
      <c r="AE67" s="199"/>
      <c r="AF67" s="199"/>
      <c r="AG67" s="199"/>
      <c r="AH67" s="199"/>
      <c r="AI67" s="199"/>
      <c r="AJ67" s="199"/>
      <c r="AK67" s="199"/>
      <c r="AL67" s="199"/>
    </row>
    <row r="68" spans="1:38" s="1" customFormat="1" x14ac:dyDescent="0.3">
      <c r="A68" s="45"/>
      <c r="B68" s="195"/>
      <c r="C68" s="196"/>
      <c r="D68" s="197"/>
      <c r="E68" s="198"/>
      <c r="F68" s="197"/>
      <c r="G68" s="199"/>
      <c r="H68" s="199"/>
      <c r="I68" s="199"/>
      <c r="J68" s="199"/>
      <c r="K68" s="199"/>
      <c r="L68" s="199"/>
      <c r="M68" s="199"/>
      <c r="N68" s="199"/>
      <c r="O68" s="199"/>
      <c r="P68" s="199"/>
      <c r="Q68" s="199"/>
      <c r="R68" s="199"/>
      <c r="S68" s="199"/>
      <c r="T68" s="199"/>
      <c r="U68" s="199"/>
      <c r="V68" s="199"/>
      <c r="W68" s="199"/>
      <c r="X68" s="199"/>
      <c r="Y68" s="199"/>
      <c r="Z68" s="199"/>
      <c r="AA68" s="199"/>
      <c r="AB68" s="199"/>
      <c r="AC68" s="199"/>
      <c r="AD68" s="199"/>
      <c r="AE68" s="199"/>
      <c r="AF68" s="199"/>
      <c r="AG68" s="199"/>
      <c r="AH68" s="199"/>
      <c r="AI68" s="199"/>
      <c r="AJ68" s="199"/>
      <c r="AK68" s="199"/>
      <c r="AL68" s="199"/>
    </row>
    <row r="69" spans="1:38" s="1" customFormat="1" x14ac:dyDescent="0.3">
      <c r="A69" s="45"/>
      <c r="B69" s="195"/>
      <c r="C69" s="196"/>
      <c r="D69" s="197"/>
      <c r="E69" s="198"/>
      <c r="F69" s="197"/>
      <c r="G69" s="199"/>
      <c r="H69" s="199"/>
      <c r="I69" s="199"/>
      <c r="J69" s="199"/>
      <c r="K69" s="199"/>
      <c r="L69" s="199"/>
      <c r="M69" s="199"/>
      <c r="N69" s="199"/>
      <c r="O69" s="199"/>
      <c r="P69" s="199"/>
      <c r="Q69" s="199"/>
      <c r="R69" s="199"/>
      <c r="S69" s="199"/>
      <c r="T69" s="199"/>
      <c r="U69" s="199"/>
      <c r="V69" s="199"/>
      <c r="W69" s="199"/>
      <c r="X69" s="199"/>
      <c r="Y69" s="199"/>
      <c r="Z69" s="199"/>
      <c r="AA69" s="199"/>
      <c r="AB69" s="199"/>
      <c r="AC69" s="199"/>
      <c r="AD69" s="199"/>
      <c r="AE69" s="199"/>
      <c r="AF69" s="199"/>
      <c r="AG69" s="199"/>
      <c r="AH69" s="199"/>
      <c r="AI69" s="199"/>
      <c r="AJ69" s="199"/>
      <c r="AK69" s="199"/>
      <c r="AL69" s="199"/>
    </row>
    <row r="70" spans="1:38" s="1" customFormat="1" x14ac:dyDescent="0.3">
      <c r="A70" s="45"/>
      <c r="B70" s="195"/>
      <c r="C70" s="196"/>
      <c r="D70" s="197"/>
      <c r="E70" s="198"/>
      <c r="F70" s="197"/>
      <c r="G70" s="199"/>
      <c r="H70" s="199"/>
      <c r="I70" s="199"/>
      <c r="J70" s="199"/>
      <c r="K70" s="199"/>
      <c r="L70" s="199"/>
      <c r="M70" s="199"/>
      <c r="N70" s="199"/>
      <c r="O70" s="199"/>
      <c r="P70" s="199"/>
      <c r="Q70" s="199"/>
      <c r="R70" s="199"/>
      <c r="S70" s="199"/>
      <c r="T70" s="199"/>
      <c r="U70" s="199"/>
      <c r="V70" s="199"/>
      <c r="W70" s="199"/>
      <c r="X70" s="199"/>
      <c r="Y70" s="199"/>
      <c r="Z70" s="199"/>
      <c r="AA70" s="199"/>
      <c r="AB70" s="199"/>
      <c r="AC70" s="199"/>
      <c r="AD70" s="199"/>
      <c r="AE70" s="199"/>
      <c r="AF70" s="199"/>
      <c r="AG70" s="199"/>
      <c r="AH70" s="199"/>
      <c r="AI70" s="199"/>
      <c r="AJ70" s="199"/>
      <c r="AK70" s="199"/>
      <c r="AL70" s="199"/>
    </row>
    <row r="71" spans="1:38" s="1" customFormat="1" x14ac:dyDescent="0.3">
      <c r="A71" s="45"/>
      <c r="B71" s="195"/>
      <c r="C71" s="196"/>
      <c r="D71" s="197"/>
      <c r="E71" s="198"/>
      <c r="F71" s="197"/>
      <c r="G71" s="199"/>
      <c r="H71" s="199"/>
      <c r="I71" s="199"/>
      <c r="J71" s="199"/>
      <c r="K71" s="199"/>
      <c r="L71" s="199"/>
      <c r="M71" s="199"/>
      <c r="N71" s="199"/>
      <c r="O71" s="199"/>
      <c r="P71" s="199"/>
      <c r="Q71" s="199"/>
      <c r="R71" s="199"/>
      <c r="S71" s="199"/>
      <c r="T71" s="199"/>
      <c r="U71" s="199"/>
      <c r="V71" s="199"/>
      <c r="W71" s="199"/>
      <c r="X71" s="199"/>
      <c r="Y71" s="199"/>
      <c r="Z71" s="199"/>
      <c r="AA71" s="199"/>
      <c r="AB71" s="199"/>
      <c r="AC71" s="199"/>
      <c r="AD71" s="199"/>
      <c r="AE71" s="199"/>
      <c r="AF71" s="199"/>
      <c r="AG71" s="199"/>
      <c r="AH71" s="199"/>
      <c r="AI71" s="199"/>
      <c r="AJ71" s="199"/>
      <c r="AK71" s="199"/>
      <c r="AL71" s="199"/>
    </row>
    <row r="72" spans="1:38" s="1" customFormat="1" x14ac:dyDescent="0.3">
      <c r="A72" s="45"/>
      <c r="B72" s="195"/>
      <c r="C72" s="196"/>
      <c r="D72" s="197"/>
      <c r="E72" s="198"/>
      <c r="F72" s="197"/>
      <c r="G72" s="199"/>
      <c r="H72" s="199"/>
      <c r="I72" s="199"/>
      <c r="J72" s="199"/>
      <c r="K72" s="199"/>
      <c r="L72" s="199"/>
      <c r="M72" s="199"/>
      <c r="N72" s="199"/>
      <c r="O72" s="199"/>
      <c r="P72" s="199"/>
      <c r="Q72" s="199"/>
      <c r="R72" s="199"/>
      <c r="S72" s="199"/>
      <c r="T72" s="199"/>
      <c r="U72" s="199"/>
      <c r="V72" s="199"/>
      <c r="W72" s="199"/>
      <c r="X72" s="199"/>
      <c r="Y72" s="199"/>
      <c r="Z72" s="199"/>
      <c r="AA72" s="199"/>
      <c r="AB72" s="199"/>
      <c r="AC72" s="199"/>
      <c r="AD72" s="199"/>
      <c r="AE72" s="199"/>
      <c r="AF72" s="199"/>
      <c r="AG72" s="199"/>
      <c r="AH72" s="199"/>
      <c r="AI72" s="199"/>
      <c r="AJ72" s="199"/>
      <c r="AK72" s="199"/>
      <c r="AL72" s="199"/>
    </row>
    <row r="73" spans="1:38" s="1" customFormat="1" x14ac:dyDescent="0.3">
      <c r="A73" s="45"/>
      <c r="B73" s="195"/>
      <c r="C73" s="196"/>
      <c r="D73" s="197"/>
      <c r="E73" s="198"/>
      <c r="F73" s="197"/>
      <c r="G73" s="199"/>
      <c r="H73" s="199"/>
      <c r="I73" s="199"/>
      <c r="J73" s="199"/>
      <c r="K73" s="199"/>
      <c r="L73" s="199"/>
      <c r="M73" s="199"/>
      <c r="N73" s="199"/>
      <c r="O73" s="199"/>
      <c r="P73" s="199"/>
      <c r="Q73" s="199"/>
      <c r="R73" s="199"/>
      <c r="S73" s="199"/>
      <c r="T73" s="199"/>
      <c r="U73" s="199"/>
      <c r="V73" s="199"/>
      <c r="W73" s="199"/>
      <c r="X73" s="199"/>
      <c r="Y73" s="199"/>
      <c r="Z73" s="199"/>
      <c r="AA73" s="199"/>
      <c r="AB73" s="199"/>
      <c r="AC73" s="199"/>
      <c r="AD73" s="199"/>
      <c r="AE73" s="199"/>
      <c r="AF73" s="199"/>
      <c r="AG73" s="199"/>
      <c r="AH73" s="199"/>
      <c r="AI73" s="199"/>
      <c r="AJ73" s="199"/>
      <c r="AK73" s="199"/>
      <c r="AL73" s="199"/>
    </row>
    <row r="74" spans="1:38" s="1" customFormat="1" x14ac:dyDescent="0.3">
      <c r="A74" s="45"/>
      <c r="B74" s="195"/>
      <c r="C74" s="196"/>
      <c r="D74" s="197"/>
      <c r="E74" s="198"/>
      <c r="F74" s="197"/>
      <c r="G74" s="199"/>
      <c r="H74" s="199"/>
      <c r="I74" s="199"/>
      <c r="J74" s="199"/>
      <c r="K74" s="199"/>
      <c r="L74" s="199"/>
      <c r="M74" s="199"/>
      <c r="N74" s="199"/>
      <c r="O74" s="199"/>
      <c r="P74" s="199"/>
      <c r="Q74" s="199"/>
      <c r="R74" s="199"/>
      <c r="S74" s="199"/>
      <c r="T74" s="199"/>
      <c r="U74" s="199"/>
      <c r="V74" s="199"/>
      <c r="W74" s="199"/>
      <c r="X74" s="199"/>
      <c r="Y74" s="199"/>
      <c r="Z74" s="199"/>
      <c r="AA74" s="199"/>
      <c r="AB74" s="199"/>
      <c r="AC74" s="199"/>
      <c r="AD74" s="199"/>
      <c r="AE74" s="199"/>
      <c r="AF74" s="199"/>
      <c r="AG74" s="199"/>
      <c r="AH74" s="199"/>
      <c r="AI74" s="199"/>
      <c r="AJ74" s="199"/>
      <c r="AK74" s="199"/>
      <c r="AL74" s="199"/>
    </row>
    <row r="75" spans="1:38" s="1" customFormat="1" x14ac:dyDescent="0.3">
      <c r="A75" s="45"/>
      <c r="B75" s="195"/>
      <c r="C75" s="196"/>
      <c r="D75" s="197"/>
      <c r="E75" s="198"/>
      <c r="F75" s="197"/>
      <c r="G75" s="199"/>
      <c r="H75" s="199"/>
      <c r="I75" s="199"/>
      <c r="J75" s="199"/>
      <c r="K75" s="199"/>
      <c r="L75" s="199"/>
      <c r="M75" s="199"/>
      <c r="N75" s="199"/>
      <c r="O75" s="199"/>
      <c r="P75" s="199"/>
      <c r="Q75" s="199"/>
      <c r="R75" s="199"/>
      <c r="S75" s="199"/>
      <c r="T75" s="199"/>
      <c r="U75" s="199"/>
      <c r="V75" s="199"/>
      <c r="W75" s="199"/>
      <c r="X75" s="199"/>
      <c r="Y75" s="199"/>
      <c r="Z75" s="199"/>
      <c r="AA75" s="199"/>
      <c r="AB75" s="199"/>
      <c r="AC75" s="199"/>
      <c r="AD75" s="199"/>
      <c r="AE75" s="199"/>
      <c r="AF75" s="199"/>
      <c r="AG75" s="199"/>
      <c r="AH75" s="199"/>
      <c r="AI75" s="199"/>
      <c r="AJ75" s="199"/>
      <c r="AK75" s="199"/>
      <c r="AL75" s="199"/>
    </row>
    <row r="76" spans="1:38" s="1" customFormat="1" x14ac:dyDescent="0.3">
      <c r="A76" s="45"/>
      <c r="B76" s="195"/>
      <c r="C76" s="196"/>
      <c r="D76" s="197"/>
      <c r="E76" s="198"/>
      <c r="F76" s="197"/>
      <c r="G76" s="199"/>
      <c r="H76" s="199"/>
      <c r="I76" s="199"/>
      <c r="J76" s="199"/>
      <c r="K76" s="199"/>
      <c r="L76" s="199"/>
      <c r="M76" s="199"/>
      <c r="N76" s="199"/>
      <c r="O76" s="199"/>
      <c r="P76" s="199"/>
      <c r="Q76" s="199"/>
      <c r="R76" s="199"/>
      <c r="S76" s="199"/>
      <c r="T76" s="199"/>
      <c r="U76" s="199"/>
      <c r="V76" s="199"/>
      <c r="W76" s="199"/>
      <c r="X76" s="199"/>
      <c r="Y76" s="199"/>
      <c r="Z76" s="199"/>
      <c r="AA76" s="199"/>
      <c r="AB76" s="199"/>
      <c r="AC76" s="199"/>
      <c r="AD76" s="199"/>
      <c r="AE76" s="199"/>
      <c r="AF76" s="199"/>
      <c r="AG76" s="199"/>
      <c r="AH76" s="199"/>
      <c r="AI76" s="199"/>
      <c r="AJ76" s="199"/>
      <c r="AK76" s="199"/>
      <c r="AL76" s="199"/>
    </row>
    <row r="77" spans="1:38" s="1" customFormat="1" x14ac:dyDescent="0.3">
      <c r="A77" s="45"/>
      <c r="B77" s="195"/>
      <c r="C77" s="196"/>
      <c r="D77" s="197"/>
      <c r="E77" s="198"/>
      <c r="F77" s="197"/>
      <c r="G77" s="199"/>
      <c r="H77" s="199"/>
      <c r="I77" s="199"/>
      <c r="J77" s="199"/>
      <c r="K77" s="199"/>
      <c r="L77" s="199"/>
      <c r="M77" s="199"/>
      <c r="N77" s="199"/>
      <c r="O77" s="199"/>
      <c r="P77" s="199"/>
      <c r="Q77" s="199"/>
      <c r="R77" s="199"/>
      <c r="S77" s="199"/>
      <c r="T77" s="199"/>
      <c r="U77" s="199"/>
      <c r="V77" s="199"/>
      <c r="W77" s="199"/>
      <c r="X77" s="199"/>
      <c r="Y77" s="199"/>
      <c r="Z77" s="199"/>
      <c r="AA77" s="199"/>
      <c r="AB77" s="199"/>
      <c r="AC77" s="199"/>
      <c r="AD77" s="199"/>
      <c r="AE77" s="199"/>
      <c r="AF77" s="199"/>
      <c r="AG77" s="199"/>
      <c r="AH77" s="199"/>
      <c r="AI77" s="199"/>
      <c r="AJ77" s="199"/>
      <c r="AK77" s="199"/>
      <c r="AL77" s="199"/>
    </row>
    <row r="78" spans="1:38" s="1" customFormat="1" x14ac:dyDescent="0.3">
      <c r="A78" s="45"/>
      <c r="B78" s="195"/>
      <c r="C78" s="196"/>
      <c r="D78" s="197"/>
      <c r="E78" s="198"/>
      <c r="F78" s="197"/>
      <c r="G78" s="199"/>
      <c r="H78" s="199"/>
      <c r="I78" s="199"/>
      <c r="J78" s="199"/>
      <c r="K78" s="199"/>
      <c r="L78" s="199"/>
      <c r="M78" s="199"/>
      <c r="N78" s="199"/>
      <c r="O78" s="199"/>
      <c r="P78" s="199"/>
      <c r="Q78" s="199"/>
      <c r="R78" s="199"/>
      <c r="S78" s="199"/>
      <c r="T78" s="199"/>
      <c r="U78" s="199"/>
      <c r="V78" s="199"/>
      <c r="W78" s="199"/>
      <c r="X78" s="199"/>
      <c r="Y78" s="199"/>
      <c r="Z78" s="199"/>
      <c r="AA78" s="199"/>
      <c r="AB78" s="199"/>
      <c r="AC78" s="199"/>
      <c r="AD78" s="199"/>
      <c r="AE78" s="199"/>
      <c r="AF78" s="199"/>
      <c r="AG78" s="199"/>
      <c r="AH78" s="199"/>
      <c r="AI78" s="199"/>
      <c r="AJ78" s="199"/>
      <c r="AK78" s="199"/>
      <c r="AL78" s="199"/>
    </row>
    <row r="79" spans="1:38" s="1" customFormat="1" x14ac:dyDescent="0.3">
      <c r="A79" s="45"/>
      <c r="B79" s="195"/>
      <c r="C79" s="196"/>
      <c r="D79" s="197"/>
      <c r="E79" s="198"/>
      <c r="F79" s="197"/>
      <c r="G79" s="199"/>
      <c r="H79" s="199"/>
      <c r="I79" s="199"/>
      <c r="J79" s="199"/>
      <c r="K79" s="199"/>
      <c r="L79" s="199"/>
      <c r="M79" s="199"/>
      <c r="N79" s="199"/>
      <c r="O79" s="199"/>
      <c r="P79" s="199"/>
      <c r="Q79" s="199"/>
      <c r="R79" s="199"/>
      <c r="S79" s="199"/>
      <c r="T79" s="199"/>
      <c r="U79" s="199"/>
      <c r="V79" s="199"/>
      <c r="W79" s="199"/>
      <c r="X79" s="199"/>
      <c r="Y79" s="199"/>
      <c r="Z79" s="199"/>
      <c r="AA79" s="199"/>
      <c r="AB79" s="199"/>
      <c r="AC79" s="199"/>
      <c r="AD79" s="199"/>
      <c r="AE79" s="199"/>
      <c r="AF79" s="199"/>
      <c r="AG79" s="199"/>
      <c r="AH79" s="199"/>
      <c r="AI79" s="199"/>
      <c r="AJ79" s="199"/>
      <c r="AK79" s="199"/>
      <c r="AL79" s="199"/>
    </row>
    <row r="80" spans="1:38" s="1" customFormat="1" hidden="1" x14ac:dyDescent="0.3">
      <c r="A80" s="45"/>
      <c r="B80" s="195"/>
      <c r="C80" s="196"/>
      <c r="D80" s="197"/>
      <c r="E80" s="198"/>
      <c r="F80" s="197"/>
      <c r="G80" s="199"/>
      <c r="H80" s="199"/>
      <c r="I80" s="199"/>
      <c r="J80" s="199"/>
      <c r="K80" s="199"/>
      <c r="L80" s="199"/>
      <c r="M80" s="199"/>
      <c r="N80" s="199"/>
      <c r="O80" s="199"/>
      <c r="P80" s="199"/>
      <c r="Q80" s="199"/>
      <c r="R80" s="199"/>
      <c r="S80" s="199"/>
      <c r="T80" s="199"/>
      <c r="U80" s="199"/>
      <c r="V80" s="199"/>
      <c r="W80" s="199"/>
      <c r="X80" s="199"/>
      <c r="Y80" s="199"/>
      <c r="Z80" s="199"/>
      <c r="AA80" s="199"/>
      <c r="AB80" s="199"/>
      <c r="AC80" s="199"/>
      <c r="AD80" s="199"/>
      <c r="AE80" s="199"/>
      <c r="AF80" s="199"/>
      <c r="AG80" s="199"/>
      <c r="AH80" s="199"/>
      <c r="AI80" s="199"/>
      <c r="AJ80" s="199"/>
      <c r="AK80" s="199"/>
      <c r="AL80" s="199"/>
    </row>
  </sheetData>
  <sheetProtection algorithmName="SHA-512" hashValue="56Ly6QOHMo2GbX0u/BeP3uRDdLutF9CLIxN7bTTvGr80pdeU5n/cSDBHIxBLAeBjj42dgpPcQRBAKrzSFT3Qmg==" saltValue="ylWI8HjVlS4Yu2pD0Pqa+w==" spinCount="100000" sheet="1" objects="1" scenarios="1" formatCells="0" formatColumns="0" formatRows="0" autoFilter="0"/>
  <autoFilter ref="A4:F4" xr:uid="{4F4F7706-E5E0-4DBB-AB7A-AE1B90978BE6}"/>
  <customSheetViews>
    <customSheetView guid="{24B6AABC-262F-4330-867C-F34CCEB67A71}" scale="76" fitToPage="1" hiddenRows="1" hiddenColumns="1">
      <pane xSplit="5" ySplit="5" topLeftCell="P6" activePane="bottomRight" state="frozen"/>
      <selection pane="bottomRight"/>
      <pageMargins left="0.7" right="0.7" top="0.75" bottom="0.75" header="0.3" footer="0.3"/>
      <printOptions horizontalCentered="1" verticalCentered="1"/>
      <pageSetup scale="36" fitToWidth="2" orientation="landscape" r:id="rId1"/>
    </customSheetView>
  </customSheetViews>
  <conditionalFormatting sqref="A5:A79">
    <cfRule type="expression" dxfId="33" priority="4">
      <formula>$A5&lt;&gt;""</formula>
    </cfRule>
  </conditionalFormatting>
  <conditionalFormatting sqref="A5:AL10 A12:AL80 A11:AF11 AH11:AL11">
    <cfRule type="expression" dxfId="32" priority="1">
      <formula>AND($A5&lt;&gt;"", ISEVEN(ROW()))</formula>
    </cfRule>
    <cfRule type="expression" dxfId="31" priority="2">
      <formula>AND($A5&lt;&gt;"", ISODD(ROW()))</formula>
    </cfRule>
  </conditionalFormatting>
  <conditionalFormatting sqref="G5:AL10 G12:AL80 G11:AF11 AH11:AL11">
    <cfRule type="expression" dxfId="30" priority="3">
      <formula>$A5&lt;&gt;""</formula>
    </cfRule>
  </conditionalFormatting>
  <dataValidations xWindow="1257" yWindow="407" count="11">
    <dataValidation allowBlank="1" showInputMessage="1" showErrorMessage="1" promptTitle="Help - Reclassification" prompt="For property that was classified in 2013, 2014, or 2015 as real or utility personal, but in 2026 is classified as commercial personal or industrial personal, exclude the 2026 taxable values and record the modifications in this column. " sqref="AK4" xr:uid="{00000000-0002-0000-0400-000001000000}"/>
    <dataValidation type="custom" allowBlank="1" showInputMessage="1" showErrorMessage="1" errorTitle="Invalid Entry" error="Only positive numeric values may be recorded here._x000a__x000a_Values may only be reported in fields which correspond with a municipality." sqref="L5:L49 AL5:AL80 T5:T49 AB5:AB49 AE5:AJ10 AE12:AJ49 AH11:AJ11 AE11:AF11" xr:uid="{CDFEF077-AA4E-462E-8FF1-C775F871C916}">
      <formula1>AND($A5 &lt;&gt; "", L5 &gt;= 0, ISNUMBER(L5))</formula1>
    </dataValidation>
    <dataValidation type="custom" allowBlank="1" showInputMessage="1" showErrorMessage="1" errorTitle="Invalid Entry" error="Only numeric values may be recorded here." sqref="M5:M80 U5:U80 AC5:AC80" xr:uid="{675157DD-1872-4628-A30D-FEB91EEF5B4B}">
      <formula1>AND($A5 &lt;&gt; "", ISNUMBER(M5))</formula1>
    </dataValidation>
    <dataValidation allowBlank="1" showInputMessage="1" showErrorMessage="1" promptTitle="Help - Boundary Changes" prompt="For property that was assessed in 2015 in a municipality other than the one in which it is assessed in 2026, modify the 2015 taxable values accordingly and record the modifications in this column. You must also submit Form 5658." sqref="AC4" xr:uid="{71601A6B-66B9-4F41-8B31-33AA36176BD4}"/>
    <dataValidation errorStyle="information" allowBlank="1" showInputMessage="1" showErrorMessage="1" promptTitle="Help - Reclassification" prompt="For property that was classified in 2015 as commercial personal or industrial personal, but in 2026 is classified as real or utility personal, exclude the 2015 taxable values and record the modifications in this column. You must also submit Form 5658." sqref="AD4" xr:uid="{D486D82C-67CC-4258-B4E9-A9A1EA148509}"/>
    <dataValidation type="custom" allowBlank="1" showInputMessage="1" showErrorMessage="1" errorTitle="Invalid Entry" error="Only positive numeric values may be recorded here." sqref="G5:K80 L50:L80 AK5:AK80 AE50:AJ80 N5:S80 T50:T80 V5:AA80 AB50:AB80 AD5:AD80" xr:uid="{D6FD3189-CD26-4EEA-8B61-841B53A633A9}">
      <formula1>AND($A5 &lt;&gt; "", G5 &gt;= 0, ISNUMBER(G5))</formula1>
    </dataValidation>
    <dataValidation allowBlank="1" showInputMessage="1" showErrorMessage="1" promptTitle="Help - Boundary Changes" prompt="For property that was assessed in 2013 in a municipality other than the one in which it is assessed in 2026, modify the 2013 taxable values accordingly and record the modifications in this column. You must also submit Form 5658." sqref="M4" xr:uid="{E64ADE0D-3345-4450-8201-6F5E82D6BC77}"/>
    <dataValidation errorStyle="information" allowBlank="1" showInputMessage="1" showErrorMessage="1" promptTitle="Help - Reclassification" prompt="For property that was classified in 2013 as commercial personal or industrial personal, but in 2026 is classified as real or utility personal, exclude the 2013 taxable values and record the modifications in this column. You must also submit Form 5658." sqref="N4" xr:uid="{7D6D682E-9B79-412C-A401-FA6DAD37C6B5}"/>
    <dataValidation allowBlank="1" showInputMessage="1" showErrorMessage="1" promptTitle="Help - Boundary Changes" prompt="For property that was assessed in 2014 in a municipality other than the one in which it is assessed in 2026, modify the 2014 taxable values accordingly and record the modifications in this column. You must also submit Form 5658." sqref="U4" xr:uid="{86CA78E9-5B90-4503-859D-E8F5BEAD7499}"/>
    <dataValidation errorStyle="information" allowBlank="1" showInputMessage="1" showErrorMessage="1" promptTitle="Help - Reclassification" prompt="For property that was classified in 2014 as commercial personal or industrial personal, but in 2026 is classified as real or utility personal, exclude the 2014 taxable values and record the modifications in this column. You must also submit Form 5658." sqref="V4" xr:uid="{EB8A122B-057D-40A1-A8F8-4B6D21F018D9}"/>
    <dataValidation type="custom" allowBlank="1" showInputMessage="1" showErrorMessage="1" sqref="G81:K1048576 M81:AD1048576" xr:uid="{00000000-0002-0000-0400-000000000000}">
      <formula1>AND($A81 &lt;&gt; "", ISNUMBER(G81))</formula1>
    </dataValidation>
  </dataValidations>
  <printOptions horizontalCentered="1"/>
  <pageMargins left="0.25" right="0.25" top="0.5" bottom="0.5" header="0.3" footer="0.3"/>
  <pageSetup scale="30" fitToWidth="4" fitToHeight="0" orientation="landscape" r:id="rId2"/>
  <colBreaks count="3" manualBreakCount="3">
    <brk id="14" max="64" man="1"/>
    <brk id="22" max="64" man="1"/>
    <brk id="30" max="6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AP80"/>
  <sheetViews>
    <sheetView zoomScale="76" zoomScaleNormal="76" workbookViewId="0">
      <pane xSplit="7" ySplit="4" topLeftCell="AH14" activePane="bottomRight" state="frozen"/>
      <selection activeCell="B2" sqref="B2"/>
      <selection pane="topRight" activeCell="B2" sqref="B2"/>
      <selection pane="bottomLeft" activeCell="B2" sqref="B2"/>
      <selection pane="bottomRight" activeCell="AI16" sqref="AI16"/>
    </sheetView>
  </sheetViews>
  <sheetFormatPr defaultColWidth="0" defaultRowHeight="14.4" zeroHeight="1" outlineLevelCol="1" x14ac:dyDescent="0.3"/>
  <cols>
    <col min="1" max="1" width="22.109375" style="12" bestFit="1" customWidth="1"/>
    <col min="2" max="2" width="17" style="12" bestFit="1" customWidth="1"/>
    <col min="3" max="3" width="63.5546875" style="11" customWidth="1"/>
    <col min="4" max="4" width="19.44140625" style="12" customWidth="1"/>
    <col min="5" max="5" width="17" style="11" bestFit="1" customWidth="1"/>
    <col min="6" max="6" width="19.44140625" style="12" customWidth="1"/>
    <col min="7" max="7" width="25" style="17" bestFit="1" customWidth="1"/>
    <col min="8" max="12" width="25.109375" style="33" customWidth="1"/>
    <col min="13" max="13" width="25.109375" style="16" customWidth="1"/>
    <col min="14" max="15" width="25.109375" style="33" customWidth="1"/>
    <col min="16" max="20" width="25.109375" style="13" customWidth="1" outlineLevel="1"/>
    <col min="21" max="23" width="25.109375" style="13" customWidth="1"/>
    <col min="24" max="28" width="25.109375" style="13" customWidth="1" outlineLevel="1"/>
    <col min="29" max="36" width="25.109375" style="13" customWidth="1"/>
    <col min="37" max="37" width="25.109375" style="16" customWidth="1"/>
    <col min="38" max="38" width="25.109375" style="13" customWidth="1"/>
    <col min="39" max="39" width="27.44140625" style="16" bestFit="1" customWidth="1"/>
    <col min="40" max="40" width="9.109375" style="34" customWidth="1"/>
    <col min="41" max="42" width="0" style="11" hidden="1" customWidth="1"/>
    <col min="43" max="16384" width="9.109375" style="11" hidden="1"/>
  </cols>
  <sheetData>
    <row r="1" spans="1:40" s="6" customFormat="1" ht="36.75" customHeight="1" thickBot="1" x14ac:dyDescent="0.35">
      <c r="A1" s="54" t="str">
        <f>IF('PP Values - Co|Twp|City|Vlg'!A1=0, "", 'PP Values - Co|Twp|City|Vlg'!A1)</f>
        <v>73</v>
      </c>
      <c r="B1" s="78" t="str">
        <f>Instructions!$A$1 &amp; " Personal Property Summary Report"</f>
        <v>2026 Personal Property Summary Report</v>
      </c>
      <c r="C1" s="79"/>
      <c r="D1" s="79"/>
      <c r="E1" s="79"/>
      <c r="F1" s="79"/>
      <c r="G1" s="80"/>
      <c r="H1" s="146" t="s">
        <v>77</v>
      </c>
      <c r="I1" s="147"/>
      <c r="J1" s="147"/>
      <c r="K1" s="147"/>
      <c r="L1" s="147"/>
      <c r="M1" s="147"/>
      <c r="N1" s="147"/>
      <c r="O1" s="148"/>
      <c r="P1" s="143" t="s">
        <v>78</v>
      </c>
      <c r="Q1" s="144"/>
      <c r="R1" s="144"/>
      <c r="S1" s="144"/>
      <c r="T1" s="144"/>
      <c r="U1" s="144"/>
      <c r="V1" s="144"/>
      <c r="W1" s="145"/>
      <c r="X1" s="140" t="s">
        <v>79</v>
      </c>
      <c r="Y1" s="141"/>
      <c r="Z1" s="141"/>
      <c r="AA1" s="141"/>
      <c r="AB1" s="141"/>
      <c r="AC1" s="141"/>
      <c r="AD1" s="141"/>
      <c r="AE1" s="142"/>
      <c r="AF1" s="138" t="str">
        <f>Instructions!$A$1 &amp; " TAXABLE VALUES as of" &amp; CHAR(10) &amp;
"MAY 10, " &amp; Instructions!$A$1</f>
        <v>2026 TAXABLE VALUES as of
MAY 10, 2026</v>
      </c>
      <c r="AG1" s="139"/>
      <c r="AH1" s="139"/>
      <c r="AI1" s="139"/>
      <c r="AJ1" s="139"/>
      <c r="AK1" s="139"/>
      <c r="AL1" s="139"/>
      <c r="AM1" s="107"/>
      <c r="AN1" s="26"/>
    </row>
    <row r="2" spans="1:40" s="6" customFormat="1" ht="22.5" customHeight="1" x14ac:dyDescent="0.3">
      <c r="A2" s="194" t="s">
        <v>0</v>
      </c>
      <c r="B2" s="155" t="str">
        <f>'PP Values - Co|Twp|City|Vlg'!B2</f>
        <v>SAGINAW COUNTY</v>
      </c>
      <c r="C2" s="81"/>
      <c r="D2" s="81"/>
      <c r="E2" s="81"/>
      <c r="F2" s="81"/>
      <c r="G2" s="82"/>
      <c r="H2" s="149" t="s">
        <v>2</v>
      </c>
      <c r="I2" s="87"/>
      <c r="J2" s="149" t="s">
        <v>29</v>
      </c>
      <c r="K2" s="88"/>
      <c r="L2" s="87"/>
      <c r="M2" s="75" t="s">
        <v>43</v>
      </c>
      <c r="N2" s="77"/>
      <c r="O2" s="77"/>
      <c r="P2" s="150" t="s">
        <v>2</v>
      </c>
      <c r="Q2" s="91"/>
      <c r="R2" s="150" t="s">
        <v>29</v>
      </c>
      <c r="S2" s="93"/>
      <c r="T2" s="91"/>
      <c r="U2" s="95"/>
      <c r="V2" s="97" t="s">
        <v>61</v>
      </c>
      <c r="W2" s="97" t="s">
        <v>62</v>
      </c>
      <c r="X2" s="151" t="s">
        <v>2</v>
      </c>
      <c r="Y2" s="99"/>
      <c r="Z2" s="151" t="s">
        <v>29</v>
      </c>
      <c r="AA2" s="101"/>
      <c r="AB2" s="99"/>
      <c r="AC2" s="103"/>
      <c r="AD2" s="105"/>
      <c r="AE2" s="105"/>
      <c r="AF2" s="152" t="s">
        <v>2</v>
      </c>
      <c r="AG2" s="68"/>
      <c r="AH2" s="152" t="s">
        <v>29</v>
      </c>
      <c r="AI2" s="67"/>
      <c r="AJ2" s="68"/>
      <c r="AK2" s="72"/>
      <c r="AL2" s="69"/>
      <c r="AM2" s="85"/>
      <c r="AN2" s="32"/>
    </row>
    <row r="3" spans="1:40" s="7" customFormat="1" ht="48" customHeight="1" x14ac:dyDescent="0.3">
      <c r="A3" s="51"/>
      <c r="B3" s="156" t="str">
        <f xml:space="preserve"> "Worksheet 2 -" &amp; CHAR(10) &amp; "Report taxable values for each school district, intermediate school district, and community college."</f>
        <v>Worksheet 2 -
Report taxable values for each school district, intermediate school district, and community college.</v>
      </c>
      <c r="C3" s="83"/>
      <c r="D3" s="83"/>
      <c r="E3" s="83"/>
      <c r="F3" s="83"/>
      <c r="G3" s="84"/>
      <c r="H3" s="189" t="s">
        <v>36</v>
      </c>
      <c r="I3" s="89"/>
      <c r="J3" s="189" t="s">
        <v>37</v>
      </c>
      <c r="K3" s="90"/>
      <c r="L3" s="89"/>
      <c r="M3" s="76"/>
      <c r="N3" s="77"/>
      <c r="O3" s="77"/>
      <c r="P3" s="190" t="s">
        <v>47</v>
      </c>
      <c r="Q3" s="92"/>
      <c r="R3" s="190" t="s">
        <v>48</v>
      </c>
      <c r="S3" s="94"/>
      <c r="T3" s="92"/>
      <c r="U3" s="96"/>
      <c r="V3" s="98"/>
      <c r="W3" s="98"/>
      <c r="X3" s="191" t="s">
        <v>54</v>
      </c>
      <c r="Y3" s="100"/>
      <c r="Z3" s="191" t="s">
        <v>55</v>
      </c>
      <c r="AA3" s="102"/>
      <c r="AB3" s="100"/>
      <c r="AC3" s="104"/>
      <c r="AD3" s="106"/>
      <c r="AE3" s="106"/>
      <c r="AF3" s="192" t="str">
        <f>"Report the "&amp;Instructions!$B$1&amp;" Taxable Value "&amp;CHAR(10)&amp;
"from the Ad Valorem Roll for "&amp;CHAR(10)&amp;
"each municipality listed"</f>
        <v>Report the  Taxable Value 
from the Ad Valorem Roll for 
each municipality listed</v>
      </c>
      <c r="AG3" s="108"/>
      <c r="AH3" s="192" t="str">
        <f>"Report the " &amp; Instructions!$B$1 &amp; " Taxable Value from " &amp; CHAR(10) &amp;
"the IFT Roll for each municipality listed"</f>
        <v>Report the  Taxable Value from 
the IFT Roll for each municipality listed</v>
      </c>
      <c r="AI3" s="109"/>
      <c r="AJ3" s="108"/>
      <c r="AK3" s="73"/>
      <c r="AL3" s="70"/>
      <c r="AM3" s="85"/>
      <c r="AN3" s="32"/>
    </row>
    <row r="4" spans="1:40" s="8" customFormat="1" ht="165" customHeight="1" x14ac:dyDescent="0.3">
      <c r="A4" s="52" t="s">
        <v>34</v>
      </c>
      <c r="B4" s="44" t="s">
        <v>63</v>
      </c>
      <c r="C4" s="44" t="s">
        <v>84</v>
      </c>
      <c r="D4" s="44" t="s">
        <v>66</v>
      </c>
      <c r="E4" s="44" t="s">
        <v>44</v>
      </c>
      <c r="F4" s="44" t="s">
        <v>1</v>
      </c>
      <c r="G4" s="53" t="s">
        <v>45</v>
      </c>
      <c r="H4" s="57" t="s">
        <v>38</v>
      </c>
      <c r="I4" s="57" t="s">
        <v>39</v>
      </c>
      <c r="J4" s="57" t="s">
        <v>41</v>
      </c>
      <c r="K4" s="57" t="s">
        <v>42</v>
      </c>
      <c r="L4" s="57" t="s">
        <v>40</v>
      </c>
      <c r="M4" s="74" t="s">
        <v>67</v>
      </c>
      <c r="N4" s="65" t="s">
        <v>80</v>
      </c>
      <c r="O4" s="65" t="s">
        <v>70</v>
      </c>
      <c r="P4" s="56" t="s">
        <v>49</v>
      </c>
      <c r="Q4" s="56" t="s">
        <v>50</v>
      </c>
      <c r="R4" s="56" t="s">
        <v>51</v>
      </c>
      <c r="S4" s="56" t="s">
        <v>52</v>
      </c>
      <c r="T4" s="56" t="s">
        <v>53</v>
      </c>
      <c r="U4" s="61" t="s">
        <v>68</v>
      </c>
      <c r="V4" s="62" t="s">
        <v>81</v>
      </c>
      <c r="W4" s="62" t="s">
        <v>69</v>
      </c>
      <c r="X4" s="58" t="s">
        <v>56</v>
      </c>
      <c r="Y4" s="58" t="s">
        <v>57</v>
      </c>
      <c r="Z4" s="58" t="s">
        <v>58</v>
      </c>
      <c r="AA4" s="58" t="s">
        <v>59</v>
      </c>
      <c r="AB4" s="58" t="s">
        <v>60</v>
      </c>
      <c r="AC4" s="63" t="s">
        <v>71</v>
      </c>
      <c r="AD4" s="64" t="s">
        <v>82</v>
      </c>
      <c r="AE4" s="64" t="s">
        <v>72</v>
      </c>
      <c r="AF4" s="59" t="str">
        <f>Instructions!$A$1 &amp; CHAR(10)
&amp; "COMMERCIAL " &amp; CHAR(10)
&amp; "PERSONAL PROPERTY " &amp; CHAR(10)
&amp; CHAR(10)
&amp; "TAXABLE VALUE"</f>
        <v>2026
COMMERCIAL 
PERSONAL PROPERTY 
TAXABLE VALUE</v>
      </c>
      <c r="AG4" s="59" t="str">
        <f>Instructions!$A$1 &amp; CHAR(10)
&amp; "INDUSTRIAL " &amp; CHAR(10)
&amp; "PERSONAL PROPERTY " &amp; CHAR(10)
&amp; CHAR(10)
&amp; "TAXABLE VALUE"</f>
        <v>2026
INDUSTRIAL 
PERSONAL PROPERTY 
TAXABLE VALUE</v>
      </c>
      <c r="AH4" s="59" t="str">
        <f>Instructions!$A$1 &amp; CHAR(10)
&amp; "IFT NEW FACILITY " &amp; CHAR(10)
&amp; "PERSONAL PROPERTY " &amp; CHAR(10)
&amp; CHAR(10)
&amp; "ON LAND THAT IS " &amp; CHAR(10)
&amp; "CLASSIFIED AS " &amp; CHAR(10)
&amp; "COMMERCIAL REAL " &amp; CHAR(10)
&amp; CHAR(10)
&amp; "1/2 TAXABLE VALUE"</f>
        <v>2026
IFT NEW FACILITY 
PERSONAL PROPERTY 
ON LAND THAT IS 
CLASSIFIED AS 
COMMERCIAL REAL 
1/2 TAXABLE VALUE</v>
      </c>
      <c r="AI4" s="59" t="str">
        <f>Instructions!$A$1 &amp; CHAR(10)
&amp; "IFT NEW FACILITY " &amp; CHAR(10)
&amp; "PERSONAL PROPERTY " &amp; CHAR(10)
&amp; CHAR(10)
&amp; "ON LAND THAT IS " &amp; CHAR(10)
&amp; "CLASSIFIED AS " &amp; CHAR(10)
&amp; "INDUSTRIAL REAL " &amp; CHAR(10)
&amp; CHAR(10)
&amp; "1/2 TAXABLE VALUE"</f>
        <v>2026
IFT NEW FACILITY 
PERSONAL PROPERTY 
ON LAND THAT IS 
CLASSIFIED AS 
INDUSTRIAL REAL 
1/2 TAXABLE VALUE</v>
      </c>
      <c r="AJ4" s="59" t="str">
        <f>Instructions!$A$1 &amp; CHAR(10)
&amp; "IFT REPLACEMENT/REHAB " &amp; CHAR(10)
&amp; "PERSONAL PROPERTY " &amp; CHAR(10)
&amp; CHAR(10)
&amp; "TAXABLE VALUE"</f>
        <v>2026
IFT REPLACEMENT/REHAB 
PERSONAL PROPERTY 
TAXABLE VALUE</v>
      </c>
      <c r="AK4" s="60" t="str">
        <f>Instructions!$A$1 &amp;
CHAR(10) &amp;
CHAR(10) &amp;
"TOTAL" &amp;
CHAR(10) &amp;
"TAXABLE VALUE"</f>
        <v>2026
TOTAL
TAXABLE VALUE</v>
      </c>
      <c r="AL4" s="71" t="s">
        <v>73</v>
      </c>
      <c r="AM4" s="86" t="str">
        <f>CHAR(10)
&amp; "PERSONAL PROPERTY " &amp; CHAR(10)
&amp; "VALUE CHANGE (PPVC)" &amp; CHAR(10)
&amp; CHAR(10)
&amp; "(A negative amount " &amp; CHAR(10)
&amp; "indicates there is no loss " &amp; CHAR(10)
&amp; "in taxable value)"</f>
        <v xml:space="preserve">
PERSONAL PROPERTY 
VALUE CHANGE (PPVC)
(A negative amount 
indicates there is no loss 
in taxable value)</v>
      </c>
      <c r="AN4" s="34"/>
    </row>
    <row r="5" spans="1:40" x14ac:dyDescent="0.3">
      <c r="A5" s="45" t="s">
        <v>94</v>
      </c>
      <c r="B5" s="45" t="s">
        <v>245</v>
      </c>
      <c r="C5" s="30" t="s">
        <v>246</v>
      </c>
      <c r="D5" s="29" t="s">
        <v>247</v>
      </c>
      <c r="E5" s="46" t="s">
        <v>248</v>
      </c>
      <c r="F5" s="29" t="s">
        <v>22</v>
      </c>
      <c r="G5" s="31" t="s">
        <v>249</v>
      </c>
      <c r="H5" s="121">
        <v>327300</v>
      </c>
      <c r="I5" s="121">
        <v>317500</v>
      </c>
      <c r="J5" s="121">
        <v>0</v>
      </c>
      <c r="K5" s="121">
        <v>0</v>
      </c>
      <c r="L5" s="121">
        <v>0</v>
      </c>
      <c r="M5" s="122">
        <f>IF($A5 = "", "", SUM(H5:L5))</f>
        <v>644800</v>
      </c>
      <c r="N5" s="121">
        <v>0</v>
      </c>
      <c r="O5" s="121">
        <v>0</v>
      </c>
      <c r="P5" s="123">
        <v>728700</v>
      </c>
      <c r="Q5" s="123">
        <v>357000</v>
      </c>
      <c r="R5" s="123">
        <v>0</v>
      </c>
      <c r="S5" s="123">
        <v>0</v>
      </c>
      <c r="T5" s="123">
        <v>0</v>
      </c>
      <c r="U5" s="122">
        <f>IF($A5 = "", "", SUM(P5:T5))</f>
        <v>1085700</v>
      </c>
      <c r="V5" s="121">
        <v>0</v>
      </c>
      <c r="W5" s="121">
        <v>0</v>
      </c>
      <c r="X5" s="123">
        <v>291200</v>
      </c>
      <c r="Y5" s="123">
        <v>238000</v>
      </c>
      <c r="Z5" s="123">
        <v>0</v>
      </c>
      <c r="AA5" s="123">
        <v>0</v>
      </c>
      <c r="AB5" s="123">
        <v>0</v>
      </c>
      <c r="AC5" s="122">
        <f>IF($A5 = "", "", SUM(X5:AB5))</f>
        <v>529200</v>
      </c>
      <c r="AD5" s="121">
        <v>0</v>
      </c>
      <c r="AE5" s="121">
        <v>0</v>
      </c>
      <c r="AF5" s="121">
        <v>179400</v>
      </c>
      <c r="AG5" s="121">
        <v>0</v>
      </c>
      <c r="AH5" s="121">
        <v>0</v>
      </c>
      <c r="AI5" s="121">
        <v>0</v>
      </c>
      <c r="AJ5" s="121">
        <v>0</v>
      </c>
      <c r="AK5" s="122">
        <f>IF($A5 = "", "", SUM(AF5:AJ5))</f>
        <v>179400</v>
      </c>
      <c r="AL5" s="121"/>
      <c r="AM5" s="122">
        <f>IF($A5 = "", "", M5 - AK5)</f>
        <v>465400</v>
      </c>
      <c r="AN5" s="20"/>
    </row>
    <row r="6" spans="1:40" x14ac:dyDescent="0.3">
      <c r="A6" s="45" t="s">
        <v>94</v>
      </c>
      <c r="B6" s="45" t="s">
        <v>253</v>
      </c>
      <c r="C6" s="24" t="s">
        <v>254</v>
      </c>
      <c r="D6" s="23" t="s">
        <v>247</v>
      </c>
      <c r="E6" s="45" t="s">
        <v>255</v>
      </c>
      <c r="F6" s="23" t="s">
        <v>22</v>
      </c>
      <c r="G6" s="25" t="s">
        <v>256</v>
      </c>
      <c r="H6" s="123">
        <v>100</v>
      </c>
      <c r="I6" s="123">
        <v>0</v>
      </c>
      <c r="J6" s="123">
        <v>0</v>
      </c>
      <c r="K6" s="123">
        <v>0</v>
      </c>
      <c r="L6" s="123">
        <v>0</v>
      </c>
      <c r="M6" s="122">
        <f t="shared" ref="M6:M32" si="0">IF($A6 = "", "", SUM(H6:L6))</f>
        <v>100</v>
      </c>
      <c r="N6" s="123">
        <v>0</v>
      </c>
      <c r="O6" s="123">
        <v>0</v>
      </c>
      <c r="P6" s="123">
        <v>0</v>
      </c>
      <c r="Q6" s="123">
        <v>0</v>
      </c>
      <c r="R6" s="123">
        <v>0</v>
      </c>
      <c r="S6" s="123">
        <v>0</v>
      </c>
      <c r="T6" s="123">
        <v>0</v>
      </c>
      <c r="U6" s="122">
        <f t="shared" ref="U6:U32" si="1">IF($A6 = "", "", SUM(P6:T6))</f>
        <v>0</v>
      </c>
      <c r="V6" s="123">
        <v>0</v>
      </c>
      <c r="W6" s="123">
        <v>0</v>
      </c>
      <c r="X6" s="123">
        <v>0</v>
      </c>
      <c r="Y6" s="123">
        <v>0</v>
      </c>
      <c r="Z6" s="123">
        <v>0</v>
      </c>
      <c r="AA6" s="123">
        <v>0</v>
      </c>
      <c r="AB6" s="123">
        <v>0</v>
      </c>
      <c r="AC6" s="122">
        <f t="shared" ref="AC6:AC32" si="2">IF($A6 = "", "", SUM(X6:AB6))</f>
        <v>0</v>
      </c>
      <c r="AD6" s="123">
        <v>0</v>
      </c>
      <c r="AE6" s="123">
        <v>0</v>
      </c>
      <c r="AF6" s="123">
        <v>0</v>
      </c>
      <c r="AG6" s="123">
        <v>0</v>
      </c>
      <c r="AH6" s="123">
        <v>0</v>
      </c>
      <c r="AI6" s="123">
        <v>0</v>
      </c>
      <c r="AJ6" s="123">
        <v>0</v>
      </c>
      <c r="AK6" s="122">
        <f t="shared" ref="AK6:AK32" si="3">IF($A6 = "", "", SUM(AF6:AJ6))</f>
        <v>0</v>
      </c>
      <c r="AL6" s="123"/>
      <c r="AM6" s="122">
        <f t="shared" ref="AM6:AM32" si="4">IF($A6 = "", "", M6 - AK6)</f>
        <v>100</v>
      </c>
      <c r="AN6" s="20"/>
    </row>
    <row r="7" spans="1:40" x14ac:dyDescent="0.3">
      <c r="A7" s="45" t="s">
        <v>94</v>
      </c>
      <c r="B7" s="45" t="s">
        <v>258</v>
      </c>
      <c r="C7" s="24" t="s">
        <v>259</v>
      </c>
      <c r="D7" s="23" t="s">
        <v>247</v>
      </c>
      <c r="E7" s="45" t="s">
        <v>260</v>
      </c>
      <c r="F7" s="23" t="s">
        <v>22</v>
      </c>
      <c r="G7" s="25" t="s">
        <v>261</v>
      </c>
      <c r="H7" s="123">
        <v>0</v>
      </c>
      <c r="I7" s="123">
        <v>0</v>
      </c>
      <c r="J7" s="123">
        <v>0</v>
      </c>
      <c r="K7" s="123">
        <v>0</v>
      </c>
      <c r="L7" s="123">
        <v>0</v>
      </c>
      <c r="M7" s="122">
        <f t="shared" si="0"/>
        <v>0</v>
      </c>
      <c r="N7" s="123">
        <v>0</v>
      </c>
      <c r="O7" s="123">
        <v>0</v>
      </c>
      <c r="P7" s="123">
        <v>0</v>
      </c>
      <c r="Q7" s="123">
        <v>0</v>
      </c>
      <c r="R7" s="123">
        <v>0</v>
      </c>
      <c r="S7" s="123">
        <v>0</v>
      </c>
      <c r="T7" s="123">
        <v>0</v>
      </c>
      <c r="U7" s="122">
        <f t="shared" si="1"/>
        <v>0</v>
      </c>
      <c r="V7" s="123">
        <v>0</v>
      </c>
      <c r="W7" s="123">
        <v>0</v>
      </c>
      <c r="X7" s="123">
        <v>0</v>
      </c>
      <c r="Y7" s="123">
        <v>0</v>
      </c>
      <c r="Z7" s="123">
        <v>0</v>
      </c>
      <c r="AA7" s="123">
        <v>0</v>
      </c>
      <c r="AB7" s="123">
        <v>0</v>
      </c>
      <c r="AC7" s="122">
        <f t="shared" si="2"/>
        <v>0</v>
      </c>
      <c r="AD7" s="123">
        <v>0</v>
      </c>
      <c r="AE7" s="123">
        <v>0</v>
      </c>
      <c r="AF7" s="123">
        <v>0</v>
      </c>
      <c r="AG7" s="123">
        <v>0</v>
      </c>
      <c r="AH7" s="123">
        <v>0</v>
      </c>
      <c r="AI7" s="123">
        <v>0</v>
      </c>
      <c r="AJ7" s="123">
        <v>0</v>
      </c>
      <c r="AK7" s="122">
        <f t="shared" si="3"/>
        <v>0</v>
      </c>
      <c r="AL7" s="123"/>
      <c r="AM7" s="122">
        <f t="shared" si="4"/>
        <v>0</v>
      </c>
      <c r="AN7" s="20"/>
    </row>
    <row r="8" spans="1:40" x14ac:dyDescent="0.3">
      <c r="A8" s="45" t="s">
        <v>94</v>
      </c>
      <c r="B8" s="45" t="s">
        <v>263</v>
      </c>
      <c r="C8" s="24" t="s">
        <v>264</v>
      </c>
      <c r="D8" s="23" t="s">
        <v>247</v>
      </c>
      <c r="E8" s="45" t="s">
        <v>260</v>
      </c>
      <c r="F8" s="23" t="s">
        <v>22</v>
      </c>
      <c r="G8" s="25" t="s">
        <v>261</v>
      </c>
      <c r="H8" s="123">
        <v>0</v>
      </c>
      <c r="I8" s="123">
        <v>0</v>
      </c>
      <c r="J8" s="123">
        <v>0</v>
      </c>
      <c r="K8" s="123">
        <v>0</v>
      </c>
      <c r="L8" s="123">
        <v>0</v>
      </c>
      <c r="M8" s="122">
        <f t="shared" si="0"/>
        <v>0</v>
      </c>
      <c r="N8" s="123">
        <v>0</v>
      </c>
      <c r="O8" s="123">
        <v>0</v>
      </c>
      <c r="P8" s="123">
        <v>0</v>
      </c>
      <c r="Q8" s="123">
        <v>0</v>
      </c>
      <c r="R8" s="123">
        <v>0</v>
      </c>
      <c r="S8" s="123">
        <v>0</v>
      </c>
      <c r="T8" s="123">
        <v>0</v>
      </c>
      <c r="U8" s="122">
        <f t="shared" si="1"/>
        <v>0</v>
      </c>
      <c r="V8" s="123">
        <v>0</v>
      </c>
      <c r="W8" s="123">
        <v>0</v>
      </c>
      <c r="X8" s="123">
        <v>0</v>
      </c>
      <c r="Y8" s="123">
        <v>0</v>
      </c>
      <c r="Z8" s="123">
        <v>0</v>
      </c>
      <c r="AA8" s="123">
        <v>0</v>
      </c>
      <c r="AB8" s="123">
        <v>0</v>
      </c>
      <c r="AC8" s="122">
        <f t="shared" si="2"/>
        <v>0</v>
      </c>
      <c r="AD8" s="123">
        <v>0</v>
      </c>
      <c r="AE8" s="123">
        <v>0</v>
      </c>
      <c r="AF8" s="123">
        <v>0</v>
      </c>
      <c r="AG8" s="123">
        <v>0</v>
      </c>
      <c r="AH8" s="123">
        <v>0</v>
      </c>
      <c r="AI8" s="123">
        <v>0</v>
      </c>
      <c r="AJ8" s="123">
        <v>0</v>
      </c>
      <c r="AK8" s="122">
        <f t="shared" si="3"/>
        <v>0</v>
      </c>
      <c r="AL8" s="123"/>
      <c r="AM8" s="122">
        <f t="shared" si="4"/>
        <v>0</v>
      </c>
      <c r="AN8" s="20"/>
    </row>
    <row r="9" spans="1:40" x14ac:dyDescent="0.3">
      <c r="A9" s="45" t="s">
        <v>94</v>
      </c>
      <c r="B9" s="45" t="s">
        <v>265</v>
      </c>
      <c r="C9" s="24" t="s">
        <v>266</v>
      </c>
      <c r="D9" s="23" t="s">
        <v>247</v>
      </c>
      <c r="E9" s="45" t="s">
        <v>267</v>
      </c>
      <c r="F9" s="23" t="s">
        <v>22</v>
      </c>
      <c r="G9" s="25" t="s">
        <v>268</v>
      </c>
      <c r="H9" s="123">
        <v>88800</v>
      </c>
      <c r="I9" s="123">
        <v>0</v>
      </c>
      <c r="J9" s="123">
        <v>0</v>
      </c>
      <c r="K9" s="123">
        <v>0</v>
      </c>
      <c r="L9" s="123">
        <v>0</v>
      </c>
      <c r="M9" s="122">
        <f t="shared" si="0"/>
        <v>88800</v>
      </c>
      <c r="N9" s="123">
        <v>0</v>
      </c>
      <c r="O9" s="123">
        <v>0</v>
      </c>
      <c r="P9" s="123">
        <v>79100</v>
      </c>
      <c r="Q9" s="123">
        <v>0</v>
      </c>
      <c r="R9" s="123">
        <v>0</v>
      </c>
      <c r="S9" s="123">
        <v>0</v>
      </c>
      <c r="T9" s="123">
        <v>0</v>
      </c>
      <c r="U9" s="122">
        <f t="shared" si="1"/>
        <v>79100</v>
      </c>
      <c r="V9" s="123">
        <v>0</v>
      </c>
      <c r="W9" s="123">
        <v>0</v>
      </c>
      <c r="X9" s="123">
        <v>77200</v>
      </c>
      <c r="Y9" s="123">
        <v>0</v>
      </c>
      <c r="Z9" s="123">
        <v>0</v>
      </c>
      <c r="AA9" s="123">
        <v>0</v>
      </c>
      <c r="AB9" s="123">
        <v>0</v>
      </c>
      <c r="AC9" s="122">
        <f t="shared" si="2"/>
        <v>77200</v>
      </c>
      <c r="AD9" s="123">
        <v>0</v>
      </c>
      <c r="AE9" s="123">
        <v>0</v>
      </c>
      <c r="AF9" s="123">
        <v>0</v>
      </c>
      <c r="AG9" s="123">
        <v>0</v>
      </c>
      <c r="AH9" s="123">
        <v>0</v>
      </c>
      <c r="AI9" s="123">
        <v>0</v>
      </c>
      <c r="AJ9" s="123">
        <v>0</v>
      </c>
      <c r="AK9" s="122">
        <f t="shared" si="3"/>
        <v>0</v>
      </c>
      <c r="AL9" s="123"/>
      <c r="AM9" s="122">
        <f t="shared" si="4"/>
        <v>88800</v>
      </c>
      <c r="AN9" s="20"/>
    </row>
    <row r="10" spans="1:40" x14ac:dyDescent="0.3">
      <c r="A10" s="45" t="s">
        <v>94</v>
      </c>
      <c r="B10" s="45" t="s">
        <v>270</v>
      </c>
      <c r="C10" s="24" t="s">
        <v>271</v>
      </c>
      <c r="D10" s="23" t="s">
        <v>247</v>
      </c>
      <c r="E10" s="45" t="s">
        <v>267</v>
      </c>
      <c r="F10" s="23" t="s">
        <v>22</v>
      </c>
      <c r="G10" s="25" t="s">
        <v>268</v>
      </c>
      <c r="H10" s="123">
        <v>0</v>
      </c>
      <c r="I10" s="123">
        <v>0</v>
      </c>
      <c r="J10" s="123">
        <v>0</v>
      </c>
      <c r="K10" s="123">
        <v>0</v>
      </c>
      <c r="L10" s="123">
        <v>0</v>
      </c>
      <c r="M10" s="122">
        <f t="shared" si="0"/>
        <v>0</v>
      </c>
      <c r="N10" s="123">
        <v>0</v>
      </c>
      <c r="O10" s="123">
        <v>0</v>
      </c>
      <c r="P10" s="123">
        <v>0</v>
      </c>
      <c r="Q10" s="123">
        <v>0</v>
      </c>
      <c r="R10" s="123">
        <v>0</v>
      </c>
      <c r="S10" s="123">
        <v>0</v>
      </c>
      <c r="T10" s="123">
        <v>0</v>
      </c>
      <c r="U10" s="122">
        <f t="shared" si="1"/>
        <v>0</v>
      </c>
      <c r="V10" s="123">
        <v>0</v>
      </c>
      <c r="W10" s="123">
        <v>0</v>
      </c>
      <c r="X10" s="123">
        <v>0</v>
      </c>
      <c r="Y10" s="123">
        <v>0</v>
      </c>
      <c r="Z10" s="123">
        <v>0</v>
      </c>
      <c r="AA10" s="123">
        <v>0</v>
      </c>
      <c r="AB10" s="123">
        <v>0</v>
      </c>
      <c r="AC10" s="122">
        <f t="shared" si="2"/>
        <v>0</v>
      </c>
      <c r="AD10" s="123">
        <v>0</v>
      </c>
      <c r="AE10" s="123">
        <v>0</v>
      </c>
      <c r="AF10" s="123">
        <v>0</v>
      </c>
      <c r="AG10" s="123">
        <v>8953800</v>
      </c>
      <c r="AH10" s="123">
        <v>0</v>
      </c>
      <c r="AI10" s="123">
        <v>0</v>
      </c>
      <c r="AJ10" s="123">
        <v>0</v>
      </c>
      <c r="AK10" s="122">
        <f t="shared" si="3"/>
        <v>8953800</v>
      </c>
      <c r="AL10" s="123"/>
      <c r="AM10" s="122">
        <f t="shared" si="4"/>
        <v>-8953800</v>
      </c>
      <c r="AN10" s="20"/>
    </row>
    <row r="11" spans="1:40" x14ac:dyDescent="0.3">
      <c r="A11" s="45" t="s">
        <v>94</v>
      </c>
      <c r="B11" s="45" t="s">
        <v>272</v>
      </c>
      <c r="C11" s="24" t="s">
        <v>273</v>
      </c>
      <c r="D11" s="23" t="s">
        <v>247</v>
      </c>
      <c r="E11" s="45" t="s">
        <v>274</v>
      </c>
      <c r="F11" s="23"/>
      <c r="G11" s="25"/>
      <c r="H11" s="123">
        <v>62917980</v>
      </c>
      <c r="I11" s="123">
        <v>85415850</v>
      </c>
      <c r="J11" s="123">
        <v>0</v>
      </c>
      <c r="K11" s="123">
        <v>3320200</v>
      </c>
      <c r="L11" s="123">
        <v>0</v>
      </c>
      <c r="M11" s="122">
        <f t="shared" si="0"/>
        <v>151654030</v>
      </c>
      <c r="N11" s="123">
        <v>0</v>
      </c>
      <c r="O11" s="123">
        <v>0</v>
      </c>
      <c r="P11" s="123">
        <v>56618400</v>
      </c>
      <c r="Q11" s="123">
        <v>81055400</v>
      </c>
      <c r="R11" s="123">
        <v>0</v>
      </c>
      <c r="S11" s="123">
        <v>3023000</v>
      </c>
      <c r="T11" s="123">
        <v>0</v>
      </c>
      <c r="U11" s="122">
        <f t="shared" si="1"/>
        <v>140696800</v>
      </c>
      <c r="V11" s="123">
        <v>0</v>
      </c>
      <c r="W11" s="123">
        <v>0</v>
      </c>
      <c r="X11" s="123">
        <v>58432500</v>
      </c>
      <c r="Y11" s="123">
        <v>73936500</v>
      </c>
      <c r="Z11" s="123">
        <v>0</v>
      </c>
      <c r="AA11" s="123">
        <v>7533745</v>
      </c>
      <c r="AB11" s="123">
        <v>0</v>
      </c>
      <c r="AC11" s="122">
        <f t="shared" si="2"/>
        <v>139902745</v>
      </c>
      <c r="AD11" s="123">
        <v>0</v>
      </c>
      <c r="AE11" s="123">
        <v>0</v>
      </c>
      <c r="AF11" s="123">
        <v>63360000</v>
      </c>
      <c r="AG11" s="123">
        <v>5148000</v>
      </c>
      <c r="AH11" s="123">
        <v>0</v>
      </c>
      <c r="AI11" s="123">
        <v>504250</v>
      </c>
      <c r="AJ11" s="123">
        <v>0</v>
      </c>
      <c r="AK11" s="122">
        <f t="shared" si="3"/>
        <v>69012250</v>
      </c>
      <c r="AL11" s="123"/>
      <c r="AM11" s="122">
        <f t="shared" si="4"/>
        <v>82641780</v>
      </c>
      <c r="AN11" s="20"/>
    </row>
    <row r="12" spans="1:40" x14ac:dyDescent="0.3">
      <c r="A12" s="45" t="s">
        <v>94</v>
      </c>
      <c r="B12" s="45" t="s">
        <v>275</v>
      </c>
      <c r="C12" s="24" t="s">
        <v>276</v>
      </c>
      <c r="D12" s="23" t="s">
        <v>247</v>
      </c>
      <c r="E12" s="45" t="s">
        <v>274</v>
      </c>
      <c r="F12" s="23"/>
      <c r="G12" s="25"/>
      <c r="H12" s="123">
        <v>6000300</v>
      </c>
      <c r="I12" s="123">
        <v>1187850</v>
      </c>
      <c r="J12" s="123">
        <v>0</v>
      </c>
      <c r="K12" s="123">
        <v>60050</v>
      </c>
      <c r="L12" s="123">
        <v>0</v>
      </c>
      <c r="M12" s="122">
        <f t="shared" si="0"/>
        <v>7248200</v>
      </c>
      <c r="N12" s="123">
        <v>0</v>
      </c>
      <c r="O12" s="123">
        <v>0</v>
      </c>
      <c r="P12" s="123">
        <v>5818200</v>
      </c>
      <c r="Q12" s="123">
        <v>1292000</v>
      </c>
      <c r="R12" s="123">
        <v>0</v>
      </c>
      <c r="S12" s="123">
        <v>48450</v>
      </c>
      <c r="T12" s="123">
        <v>0</v>
      </c>
      <c r="U12" s="122">
        <f t="shared" si="1"/>
        <v>7158650</v>
      </c>
      <c r="V12" s="123">
        <v>0</v>
      </c>
      <c r="W12" s="123">
        <v>0</v>
      </c>
      <c r="X12" s="123">
        <v>4855300</v>
      </c>
      <c r="Y12" s="123">
        <v>1876100</v>
      </c>
      <c r="Z12" s="123">
        <v>0</v>
      </c>
      <c r="AA12" s="123">
        <v>43100</v>
      </c>
      <c r="AB12" s="123">
        <v>0</v>
      </c>
      <c r="AC12" s="122">
        <f t="shared" si="2"/>
        <v>6774500</v>
      </c>
      <c r="AD12" s="123">
        <v>0</v>
      </c>
      <c r="AE12" s="123">
        <v>0</v>
      </c>
      <c r="AF12" s="123">
        <v>6244300</v>
      </c>
      <c r="AG12" s="123">
        <v>3889800</v>
      </c>
      <c r="AH12" s="123">
        <v>0</v>
      </c>
      <c r="AI12" s="123">
        <v>0</v>
      </c>
      <c r="AJ12" s="123">
        <v>0</v>
      </c>
      <c r="AK12" s="122">
        <f t="shared" si="3"/>
        <v>10134100</v>
      </c>
      <c r="AL12" s="123"/>
      <c r="AM12" s="122">
        <f t="shared" si="4"/>
        <v>-2885900</v>
      </c>
      <c r="AN12" s="20"/>
    </row>
    <row r="13" spans="1:40" x14ac:dyDescent="0.3">
      <c r="A13" s="45" t="s">
        <v>94</v>
      </c>
      <c r="B13" s="45" t="s">
        <v>277</v>
      </c>
      <c r="C13" s="24" t="s">
        <v>278</v>
      </c>
      <c r="D13" s="23" t="s">
        <v>247</v>
      </c>
      <c r="E13" s="45" t="s">
        <v>274</v>
      </c>
      <c r="F13" s="23"/>
      <c r="G13" s="25"/>
      <c r="H13" s="123">
        <v>51962300</v>
      </c>
      <c r="I13" s="123">
        <v>4495300</v>
      </c>
      <c r="J13" s="123">
        <v>0</v>
      </c>
      <c r="K13" s="123">
        <v>627700</v>
      </c>
      <c r="L13" s="123">
        <v>0</v>
      </c>
      <c r="M13" s="122">
        <f t="shared" si="0"/>
        <v>57085300</v>
      </c>
      <c r="N13" s="123">
        <v>0</v>
      </c>
      <c r="O13" s="123">
        <v>0</v>
      </c>
      <c r="P13" s="123">
        <v>47646800</v>
      </c>
      <c r="Q13" s="123">
        <v>4134600</v>
      </c>
      <c r="R13" s="123">
        <v>0</v>
      </c>
      <c r="S13" s="123">
        <v>2031350</v>
      </c>
      <c r="T13" s="123">
        <v>0</v>
      </c>
      <c r="U13" s="122">
        <f t="shared" si="1"/>
        <v>53812750</v>
      </c>
      <c r="V13" s="123">
        <v>0</v>
      </c>
      <c r="W13" s="123">
        <v>0</v>
      </c>
      <c r="X13" s="123">
        <v>49293600</v>
      </c>
      <c r="Y13" s="123">
        <v>3602000</v>
      </c>
      <c r="Z13" s="123">
        <v>0</v>
      </c>
      <c r="AA13" s="123">
        <v>1932050</v>
      </c>
      <c r="AB13" s="123">
        <v>0</v>
      </c>
      <c r="AC13" s="122">
        <f t="shared" si="2"/>
        <v>54827650</v>
      </c>
      <c r="AD13" s="123">
        <v>0</v>
      </c>
      <c r="AE13" s="123">
        <v>0</v>
      </c>
      <c r="AF13" s="123">
        <v>41335232</v>
      </c>
      <c r="AG13" s="123">
        <v>96100</v>
      </c>
      <c r="AH13" s="123">
        <v>0</v>
      </c>
      <c r="AI13" s="123">
        <v>0</v>
      </c>
      <c r="AJ13" s="123">
        <v>0</v>
      </c>
      <c r="AK13" s="122">
        <f t="shared" si="3"/>
        <v>41431332</v>
      </c>
      <c r="AL13" s="123"/>
      <c r="AM13" s="122">
        <f t="shared" si="4"/>
        <v>15653968</v>
      </c>
      <c r="AN13" s="20"/>
    </row>
    <row r="14" spans="1:40" x14ac:dyDescent="0.3">
      <c r="A14" s="45" t="s">
        <v>94</v>
      </c>
      <c r="B14" s="45" t="s">
        <v>279</v>
      </c>
      <c r="C14" s="24" t="s">
        <v>280</v>
      </c>
      <c r="D14" s="23" t="s">
        <v>247</v>
      </c>
      <c r="E14" s="45" t="s">
        <v>274</v>
      </c>
      <c r="F14" s="23" t="s">
        <v>22</v>
      </c>
      <c r="G14" s="25" t="s">
        <v>96</v>
      </c>
      <c r="H14" s="123">
        <v>6369702</v>
      </c>
      <c r="I14" s="123">
        <v>1067700</v>
      </c>
      <c r="J14" s="123">
        <v>0</v>
      </c>
      <c r="K14" s="123">
        <v>112300</v>
      </c>
      <c r="L14" s="123">
        <v>0</v>
      </c>
      <c r="M14" s="122">
        <f t="shared" si="0"/>
        <v>7549702</v>
      </c>
      <c r="N14" s="123">
        <v>0</v>
      </c>
      <c r="O14" s="123">
        <v>0</v>
      </c>
      <c r="P14" s="123">
        <v>5584800</v>
      </c>
      <c r="Q14" s="123">
        <v>1316300</v>
      </c>
      <c r="R14" s="123">
        <v>0</v>
      </c>
      <c r="S14" s="123">
        <v>320700</v>
      </c>
      <c r="T14" s="123">
        <v>0</v>
      </c>
      <c r="U14" s="122">
        <f t="shared" si="1"/>
        <v>7221800</v>
      </c>
      <c r="V14" s="123">
        <v>0</v>
      </c>
      <c r="W14" s="123">
        <v>0</v>
      </c>
      <c r="X14" s="123">
        <v>4416000</v>
      </c>
      <c r="Y14" s="123">
        <v>1551700</v>
      </c>
      <c r="Z14" s="123">
        <v>0</v>
      </c>
      <c r="AA14" s="123">
        <v>314400</v>
      </c>
      <c r="AB14" s="123">
        <v>0</v>
      </c>
      <c r="AC14" s="122">
        <f t="shared" si="2"/>
        <v>6282100</v>
      </c>
      <c r="AD14" s="123">
        <v>0</v>
      </c>
      <c r="AE14" s="123">
        <v>0</v>
      </c>
      <c r="AF14" s="123">
        <v>10975400</v>
      </c>
      <c r="AG14" s="123">
        <v>166600</v>
      </c>
      <c r="AH14" s="123">
        <v>0</v>
      </c>
      <c r="AI14" s="123">
        <v>0</v>
      </c>
      <c r="AJ14" s="123">
        <v>0</v>
      </c>
      <c r="AK14" s="122">
        <f t="shared" si="3"/>
        <v>11142000</v>
      </c>
      <c r="AL14" s="123"/>
      <c r="AM14" s="122">
        <f t="shared" si="4"/>
        <v>-3592298</v>
      </c>
      <c r="AN14" s="20"/>
    </row>
    <row r="15" spans="1:40" x14ac:dyDescent="0.3">
      <c r="A15" s="45" t="s">
        <v>94</v>
      </c>
      <c r="B15" s="45" t="s">
        <v>281</v>
      </c>
      <c r="C15" s="24" t="s">
        <v>282</v>
      </c>
      <c r="D15" s="23" t="s">
        <v>247</v>
      </c>
      <c r="E15" s="45" t="s">
        <v>274</v>
      </c>
      <c r="F15" s="23" t="s">
        <v>22</v>
      </c>
      <c r="G15" s="25" t="s">
        <v>96</v>
      </c>
      <c r="H15" s="123">
        <v>12521780</v>
      </c>
      <c r="I15" s="123">
        <v>159600</v>
      </c>
      <c r="J15" s="123">
        <v>0</v>
      </c>
      <c r="K15" s="123">
        <v>101400</v>
      </c>
      <c r="L15" s="123">
        <v>0</v>
      </c>
      <c r="M15" s="122">
        <f t="shared" si="0"/>
        <v>12782780</v>
      </c>
      <c r="N15" s="123">
        <v>0</v>
      </c>
      <c r="O15" s="123">
        <v>0</v>
      </c>
      <c r="P15" s="123">
        <v>10893000</v>
      </c>
      <c r="Q15" s="123">
        <v>155100</v>
      </c>
      <c r="R15" s="123">
        <v>0</v>
      </c>
      <c r="S15" s="123">
        <v>113450</v>
      </c>
      <c r="T15" s="123">
        <v>0</v>
      </c>
      <c r="U15" s="122">
        <f t="shared" si="1"/>
        <v>11161550</v>
      </c>
      <c r="V15" s="123">
        <v>0</v>
      </c>
      <c r="W15" s="123">
        <v>0</v>
      </c>
      <c r="X15" s="123">
        <v>11752600</v>
      </c>
      <c r="Y15" s="123">
        <v>155100</v>
      </c>
      <c r="Z15" s="123">
        <v>0</v>
      </c>
      <c r="AA15" s="123">
        <v>105900</v>
      </c>
      <c r="AB15" s="123">
        <v>0</v>
      </c>
      <c r="AC15" s="122">
        <f t="shared" si="2"/>
        <v>12013600</v>
      </c>
      <c r="AD15" s="123">
        <v>0</v>
      </c>
      <c r="AE15" s="123">
        <v>0</v>
      </c>
      <c r="AF15" s="123">
        <v>10671200</v>
      </c>
      <c r="AG15" s="123">
        <v>295300</v>
      </c>
      <c r="AH15" s="123">
        <v>0</v>
      </c>
      <c r="AI15" s="123">
        <v>0</v>
      </c>
      <c r="AJ15" s="123">
        <v>0</v>
      </c>
      <c r="AK15" s="122">
        <f t="shared" si="3"/>
        <v>10966500</v>
      </c>
      <c r="AL15" s="123"/>
      <c r="AM15" s="122">
        <f t="shared" si="4"/>
        <v>1816280</v>
      </c>
      <c r="AN15" s="20"/>
    </row>
    <row r="16" spans="1:40" x14ac:dyDescent="0.3">
      <c r="A16" s="45" t="s">
        <v>94</v>
      </c>
      <c r="B16" s="45" t="s">
        <v>283</v>
      </c>
      <c r="C16" s="24" t="s">
        <v>284</v>
      </c>
      <c r="D16" s="23" t="s">
        <v>247</v>
      </c>
      <c r="E16" s="45" t="s">
        <v>274</v>
      </c>
      <c r="F16" s="23"/>
      <c r="G16" s="25"/>
      <c r="H16" s="123">
        <v>10342870</v>
      </c>
      <c r="I16" s="123">
        <v>6599550</v>
      </c>
      <c r="J16" s="123">
        <v>0</v>
      </c>
      <c r="K16" s="123">
        <v>2855350</v>
      </c>
      <c r="L16" s="123">
        <v>0</v>
      </c>
      <c r="M16" s="122">
        <f t="shared" si="0"/>
        <v>19797770</v>
      </c>
      <c r="N16" s="123">
        <v>0</v>
      </c>
      <c r="O16" s="123">
        <v>0</v>
      </c>
      <c r="P16" s="123">
        <v>9260000</v>
      </c>
      <c r="Q16" s="123">
        <v>5853900</v>
      </c>
      <c r="R16" s="123">
        <v>0</v>
      </c>
      <c r="S16" s="123">
        <v>2365625</v>
      </c>
      <c r="T16" s="123">
        <v>0</v>
      </c>
      <c r="U16" s="122">
        <f t="shared" si="1"/>
        <v>17479525</v>
      </c>
      <c r="V16" s="123">
        <v>0</v>
      </c>
      <c r="W16" s="123">
        <v>0</v>
      </c>
      <c r="X16" s="123">
        <v>9263850</v>
      </c>
      <c r="Y16" s="123">
        <v>3667850</v>
      </c>
      <c r="Z16" s="123">
        <v>0</v>
      </c>
      <c r="AA16" s="123">
        <v>2573300</v>
      </c>
      <c r="AB16" s="123">
        <v>0</v>
      </c>
      <c r="AC16" s="122">
        <f t="shared" si="2"/>
        <v>15505000</v>
      </c>
      <c r="AD16" s="123">
        <v>0</v>
      </c>
      <c r="AE16" s="123">
        <v>0</v>
      </c>
      <c r="AF16" s="123">
        <v>9345800</v>
      </c>
      <c r="AG16" s="123">
        <v>2736100</v>
      </c>
      <c r="AH16" s="123">
        <v>0</v>
      </c>
      <c r="AI16" s="123">
        <v>1850</v>
      </c>
      <c r="AJ16" s="123">
        <v>0</v>
      </c>
      <c r="AK16" s="122">
        <f t="shared" si="3"/>
        <v>12083750</v>
      </c>
      <c r="AL16" s="123"/>
      <c r="AM16" s="122">
        <f t="shared" si="4"/>
        <v>7714020</v>
      </c>
      <c r="AN16" s="20"/>
    </row>
    <row r="17" spans="1:40" x14ac:dyDescent="0.3">
      <c r="A17" s="45" t="s">
        <v>94</v>
      </c>
      <c r="B17" s="45" t="s">
        <v>285</v>
      </c>
      <c r="C17" s="24" t="s">
        <v>286</v>
      </c>
      <c r="D17" s="23" t="s">
        <v>247</v>
      </c>
      <c r="E17" s="45" t="s">
        <v>274</v>
      </c>
      <c r="F17" s="23" t="s">
        <v>22</v>
      </c>
      <c r="G17" s="25" t="s">
        <v>96</v>
      </c>
      <c r="H17" s="123">
        <v>17667700</v>
      </c>
      <c r="I17" s="123">
        <v>1989700</v>
      </c>
      <c r="J17" s="123">
        <v>146050</v>
      </c>
      <c r="K17" s="123">
        <v>1394750</v>
      </c>
      <c r="L17" s="123">
        <v>0</v>
      </c>
      <c r="M17" s="122">
        <f t="shared" si="0"/>
        <v>21198200</v>
      </c>
      <c r="N17" s="123">
        <v>0</v>
      </c>
      <c r="O17" s="123">
        <v>0</v>
      </c>
      <c r="P17" s="123">
        <v>15776900</v>
      </c>
      <c r="Q17" s="123">
        <v>1950500</v>
      </c>
      <c r="R17" s="123">
        <v>0</v>
      </c>
      <c r="S17" s="123">
        <v>1255300</v>
      </c>
      <c r="T17" s="123">
        <v>0</v>
      </c>
      <c r="U17" s="122">
        <f t="shared" si="1"/>
        <v>18982700</v>
      </c>
      <c r="V17" s="123">
        <v>0</v>
      </c>
      <c r="W17" s="123">
        <v>0</v>
      </c>
      <c r="X17" s="123">
        <v>18613200</v>
      </c>
      <c r="Y17" s="123">
        <v>2233400</v>
      </c>
      <c r="Z17" s="123">
        <v>0</v>
      </c>
      <c r="AA17" s="123">
        <v>1540300</v>
      </c>
      <c r="AB17" s="123">
        <v>0</v>
      </c>
      <c r="AC17" s="122">
        <f t="shared" si="2"/>
        <v>22386900</v>
      </c>
      <c r="AD17" s="123">
        <v>0</v>
      </c>
      <c r="AE17" s="123">
        <v>0</v>
      </c>
      <c r="AF17" s="123">
        <v>24275900</v>
      </c>
      <c r="AG17" s="123">
        <v>1387400</v>
      </c>
      <c r="AH17" s="123">
        <v>0</v>
      </c>
      <c r="AI17" s="123">
        <v>0</v>
      </c>
      <c r="AJ17" s="123">
        <v>0</v>
      </c>
      <c r="AK17" s="122">
        <f t="shared" si="3"/>
        <v>25663300</v>
      </c>
      <c r="AL17" s="123"/>
      <c r="AM17" s="122">
        <f t="shared" si="4"/>
        <v>-4465100</v>
      </c>
      <c r="AN17" s="20"/>
    </row>
    <row r="18" spans="1:40" x14ac:dyDescent="0.3">
      <c r="A18" s="45" t="s">
        <v>94</v>
      </c>
      <c r="B18" s="45" t="s">
        <v>287</v>
      </c>
      <c r="C18" s="24" t="s">
        <v>288</v>
      </c>
      <c r="D18" s="23" t="s">
        <v>247</v>
      </c>
      <c r="E18" s="45" t="s">
        <v>274</v>
      </c>
      <c r="F18" s="23" t="s">
        <v>22</v>
      </c>
      <c r="G18" s="25" t="s">
        <v>96</v>
      </c>
      <c r="H18" s="123">
        <v>5293200</v>
      </c>
      <c r="I18" s="123">
        <v>1006500</v>
      </c>
      <c r="J18" s="123">
        <v>0</v>
      </c>
      <c r="K18" s="123">
        <v>1003850</v>
      </c>
      <c r="L18" s="123">
        <v>0</v>
      </c>
      <c r="M18" s="122">
        <f t="shared" si="0"/>
        <v>7303550</v>
      </c>
      <c r="N18" s="123">
        <v>0</v>
      </c>
      <c r="O18" s="123">
        <v>0</v>
      </c>
      <c r="P18" s="123">
        <v>4457400</v>
      </c>
      <c r="Q18" s="123">
        <v>994300</v>
      </c>
      <c r="R18" s="123">
        <v>0</v>
      </c>
      <c r="S18" s="123">
        <v>864250</v>
      </c>
      <c r="T18" s="123">
        <v>0</v>
      </c>
      <c r="U18" s="122">
        <f t="shared" si="1"/>
        <v>6315950</v>
      </c>
      <c r="V18" s="123">
        <v>0</v>
      </c>
      <c r="W18" s="123">
        <v>0</v>
      </c>
      <c r="X18" s="123">
        <v>4462800</v>
      </c>
      <c r="Y18" s="123">
        <v>856400</v>
      </c>
      <c r="Z18" s="123">
        <v>0</v>
      </c>
      <c r="AA18" s="123">
        <v>496650</v>
      </c>
      <c r="AB18" s="123">
        <v>0</v>
      </c>
      <c r="AC18" s="122">
        <f t="shared" si="2"/>
        <v>5815850</v>
      </c>
      <c r="AD18" s="123">
        <v>0</v>
      </c>
      <c r="AE18" s="123">
        <v>0</v>
      </c>
      <c r="AF18" s="123">
        <v>3843100</v>
      </c>
      <c r="AG18" s="123">
        <v>701300</v>
      </c>
      <c r="AH18" s="123">
        <v>0</v>
      </c>
      <c r="AI18" s="123">
        <v>0</v>
      </c>
      <c r="AJ18" s="123">
        <v>0</v>
      </c>
      <c r="AK18" s="122">
        <f t="shared" si="3"/>
        <v>4544400</v>
      </c>
      <c r="AL18" s="123"/>
      <c r="AM18" s="122">
        <f t="shared" si="4"/>
        <v>2759150</v>
      </c>
      <c r="AN18" s="20"/>
    </row>
    <row r="19" spans="1:40" x14ac:dyDescent="0.3">
      <c r="A19" s="45" t="s">
        <v>94</v>
      </c>
      <c r="B19" s="45" t="s">
        <v>289</v>
      </c>
      <c r="C19" s="24" t="s">
        <v>290</v>
      </c>
      <c r="D19" s="23" t="s">
        <v>247</v>
      </c>
      <c r="E19" s="45" t="s">
        <v>274</v>
      </c>
      <c r="F19" s="23" t="s">
        <v>22</v>
      </c>
      <c r="G19" s="25" t="s">
        <v>96</v>
      </c>
      <c r="H19" s="123">
        <v>5844700</v>
      </c>
      <c r="I19" s="123">
        <v>94402500</v>
      </c>
      <c r="J19" s="123">
        <v>0</v>
      </c>
      <c r="K19" s="123">
        <v>3076000</v>
      </c>
      <c r="L19" s="123">
        <v>0</v>
      </c>
      <c r="M19" s="122">
        <f t="shared" si="0"/>
        <v>103323200</v>
      </c>
      <c r="N19" s="123">
        <v>0</v>
      </c>
      <c r="O19" s="123">
        <v>0</v>
      </c>
      <c r="P19" s="123">
        <v>5383200</v>
      </c>
      <c r="Q19" s="123">
        <v>83530500</v>
      </c>
      <c r="R19" s="123">
        <v>0</v>
      </c>
      <c r="S19" s="123">
        <v>3007100</v>
      </c>
      <c r="T19" s="123">
        <v>0</v>
      </c>
      <c r="U19" s="122">
        <f t="shared" si="1"/>
        <v>91920800</v>
      </c>
      <c r="V19" s="123">
        <v>0</v>
      </c>
      <c r="W19" s="123">
        <v>0</v>
      </c>
      <c r="X19" s="123">
        <v>4908100</v>
      </c>
      <c r="Y19" s="123">
        <v>79402200</v>
      </c>
      <c r="Z19" s="123">
        <v>0</v>
      </c>
      <c r="AA19" s="123">
        <v>3839050</v>
      </c>
      <c r="AB19" s="123">
        <v>0</v>
      </c>
      <c r="AC19" s="122">
        <f t="shared" si="2"/>
        <v>88149350</v>
      </c>
      <c r="AD19" s="123">
        <v>0</v>
      </c>
      <c r="AE19" s="123">
        <v>0</v>
      </c>
      <c r="AF19" s="123">
        <v>4261200</v>
      </c>
      <c r="AG19" s="123">
        <v>7006200</v>
      </c>
      <c r="AH19" s="123">
        <v>0</v>
      </c>
      <c r="AI19" s="123">
        <v>0</v>
      </c>
      <c r="AJ19" s="123">
        <v>0</v>
      </c>
      <c r="AK19" s="122">
        <f t="shared" si="3"/>
        <v>11267400</v>
      </c>
      <c r="AL19" s="123"/>
      <c r="AM19" s="122">
        <f t="shared" si="4"/>
        <v>92055800</v>
      </c>
      <c r="AN19" s="20"/>
    </row>
    <row r="20" spans="1:40" x14ac:dyDescent="0.3">
      <c r="A20" s="45" t="s">
        <v>94</v>
      </c>
      <c r="B20" s="45" t="s">
        <v>291</v>
      </c>
      <c r="C20" s="24" t="s">
        <v>292</v>
      </c>
      <c r="D20" s="23" t="s">
        <v>247</v>
      </c>
      <c r="E20" s="45" t="s">
        <v>274</v>
      </c>
      <c r="F20" s="23" t="s">
        <v>22</v>
      </c>
      <c r="G20" s="25" t="s">
        <v>96</v>
      </c>
      <c r="H20" s="123">
        <v>974000</v>
      </c>
      <c r="I20" s="123">
        <v>3708700</v>
      </c>
      <c r="J20" s="123">
        <v>0</v>
      </c>
      <c r="K20" s="123">
        <v>3178850</v>
      </c>
      <c r="L20" s="123">
        <v>0</v>
      </c>
      <c r="M20" s="122">
        <f t="shared" si="0"/>
        <v>7861550</v>
      </c>
      <c r="N20" s="123">
        <v>0</v>
      </c>
      <c r="O20" s="123">
        <v>0</v>
      </c>
      <c r="P20" s="123">
        <v>644400</v>
      </c>
      <c r="Q20" s="123">
        <v>4827200</v>
      </c>
      <c r="R20" s="123">
        <v>0</v>
      </c>
      <c r="S20" s="123">
        <v>2803700</v>
      </c>
      <c r="T20" s="123">
        <v>0</v>
      </c>
      <c r="U20" s="122">
        <f t="shared" si="1"/>
        <v>8275300</v>
      </c>
      <c r="V20" s="123">
        <v>0</v>
      </c>
      <c r="W20" s="123">
        <v>0</v>
      </c>
      <c r="X20" s="123">
        <v>348800</v>
      </c>
      <c r="Y20" s="123">
        <v>5628800</v>
      </c>
      <c r="Z20" s="123">
        <v>0</v>
      </c>
      <c r="AA20" s="123">
        <v>2524600</v>
      </c>
      <c r="AB20" s="123">
        <v>0</v>
      </c>
      <c r="AC20" s="122">
        <f t="shared" si="2"/>
        <v>8502200</v>
      </c>
      <c r="AD20" s="123">
        <v>0</v>
      </c>
      <c r="AE20" s="123">
        <v>0</v>
      </c>
      <c r="AF20" s="123">
        <v>846168</v>
      </c>
      <c r="AG20" s="123">
        <v>24297200</v>
      </c>
      <c r="AH20" s="123">
        <v>0</v>
      </c>
      <c r="AI20" s="123">
        <v>0</v>
      </c>
      <c r="AJ20" s="123">
        <v>0</v>
      </c>
      <c r="AK20" s="122">
        <f t="shared" si="3"/>
        <v>25143368</v>
      </c>
      <c r="AL20" s="123"/>
      <c r="AM20" s="122">
        <f t="shared" si="4"/>
        <v>-17281818</v>
      </c>
      <c r="AN20" s="20"/>
    </row>
    <row r="21" spans="1:40" x14ac:dyDescent="0.3">
      <c r="A21" s="45" t="s">
        <v>94</v>
      </c>
      <c r="B21" s="45" t="s">
        <v>293</v>
      </c>
      <c r="C21" s="24" t="s">
        <v>294</v>
      </c>
      <c r="D21" s="23" t="s">
        <v>247</v>
      </c>
      <c r="E21" s="45" t="s">
        <v>274</v>
      </c>
      <c r="F21" s="23"/>
      <c r="G21" s="25"/>
      <c r="H21" s="123">
        <v>1633200</v>
      </c>
      <c r="I21" s="123">
        <v>8997100</v>
      </c>
      <c r="J21" s="123">
        <v>0</v>
      </c>
      <c r="K21" s="123">
        <v>194600</v>
      </c>
      <c r="L21" s="123">
        <v>0</v>
      </c>
      <c r="M21" s="122">
        <f t="shared" si="0"/>
        <v>10824900</v>
      </c>
      <c r="N21" s="123">
        <v>0</v>
      </c>
      <c r="O21" s="123">
        <v>0</v>
      </c>
      <c r="P21" s="123">
        <v>1303300</v>
      </c>
      <c r="Q21" s="123">
        <v>5176600</v>
      </c>
      <c r="R21" s="123">
        <v>0</v>
      </c>
      <c r="S21" s="123">
        <v>166150</v>
      </c>
      <c r="T21" s="123">
        <v>0</v>
      </c>
      <c r="U21" s="122">
        <f t="shared" si="1"/>
        <v>6646050</v>
      </c>
      <c r="V21" s="123">
        <v>0</v>
      </c>
      <c r="W21" s="123">
        <v>0</v>
      </c>
      <c r="X21" s="123">
        <v>1036800</v>
      </c>
      <c r="Y21" s="123">
        <v>4132000</v>
      </c>
      <c r="Z21" s="123">
        <v>0</v>
      </c>
      <c r="AA21" s="123">
        <v>159700</v>
      </c>
      <c r="AB21" s="123">
        <v>0</v>
      </c>
      <c r="AC21" s="122">
        <f t="shared" si="2"/>
        <v>5328500</v>
      </c>
      <c r="AD21" s="123">
        <v>0</v>
      </c>
      <c r="AE21" s="123">
        <v>0</v>
      </c>
      <c r="AF21" s="123">
        <v>1485600</v>
      </c>
      <c r="AG21" s="123">
        <v>0</v>
      </c>
      <c r="AH21" s="123">
        <v>0</v>
      </c>
      <c r="AI21" s="123">
        <v>0</v>
      </c>
      <c r="AJ21" s="123">
        <v>0</v>
      </c>
      <c r="AK21" s="122">
        <f t="shared" si="3"/>
        <v>1485600</v>
      </c>
      <c r="AL21" s="123"/>
      <c r="AM21" s="122">
        <f t="shared" si="4"/>
        <v>9339300</v>
      </c>
      <c r="AN21" s="20"/>
    </row>
    <row r="22" spans="1:40" x14ac:dyDescent="0.3">
      <c r="A22" s="45" t="s">
        <v>94</v>
      </c>
      <c r="B22" s="45" t="s">
        <v>295</v>
      </c>
      <c r="C22" s="24" t="s">
        <v>296</v>
      </c>
      <c r="D22" s="23" t="s">
        <v>247</v>
      </c>
      <c r="E22" s="45" t="s">
        <v>274</v>
      </c>
      <c r="F22" s="23"/>
      <c r="G22" s="25"/>
      <c r="H22" s="123">
        <v>7100900</v>
      </c>
      <c r="I22" s="123">
        <v>0</v>
      </c>
      <c r="J22" s="123">
        <v>0</v>
      </c>
      <c r="K22" s="123">
        <v>0</v>
      </c>
      <c r="L22" s="123">
        <v>0</v>
      </c>
      <c r="M22" s="122">
        <f t="shared" si="0"/>
        <v>7100900</v>
      </c>
      <c r="N22" s="123">
        <v>0</v>
      </c>
      <c r="O22" s="123">
        <v>0</v>
      </c>
      <c r="P22" s="123">
        <v>5867900</v>
      </c>
      <c r="Q22" s="123">
        <v>0</v>
      </c>
      <c r="R22" s="123">
        <v>0</v>
      </c>
      <c r="S22" s="123">
        <v>0</v>
      </c>
      <c r="T22" s="123">
        <v>0</v>
      </c>
      <c r="U22" s="122">
        <f t="shared" si="1"/>
        <v>5867900</v>
      </c>
      <c r="V22" s="123">
        <v>0</v>
      </c>
      <c r="W22" s="123">
        <v>0</v>
      </c>
      <c r="X22" s="123">
        <v>4728600</v>
      </c>
      <c r="Y22" s="123">
        <v>0</v>
      </c>
      <c r="Z22" s="123">
        <v>0</v>
      </c>
      <c r="AA22" s="123">
        <v>0</v>
      </c>
      <c r="AB22" s="123">
        <v>0</v>
      </c>
      <c r="AC22" s="122">
        <f t="shared" si="2"/>
        <v>4728600</v>
      </c>
      <c r="AD22" s="123">
        <v>0</v>
      </c>
      <c r="AE22" s="123">
        <v>0</v>
      </c>
      <c r="AF22" s="123">
        <v>6334500</v>
      </c>
      <c r="AG22" s="123">
        <v>10000</v>
      </c>
      <c r="AH22" s="123">
        <v>0</v>
      </c>
      <c r="AI22" s="123">
        <v>0</v>
      </c>
      <c r="AJ22" s="123">
        <v>0</v>
      </c>
      <c r="AK22" s="122">
        <f t="shared" si="3"/>
        <v>6344500</v>
      </c>
      <c r="AL22" s="123"/>
      <c r="AM22" s="122">
        <f t="shared" si="4"/>
        <v>756400</v>
      </c>
      <c r="AN22" s="20"/>
    </row>
    <row r="23" spans="1:40" x14ac:dyDescent="0.3">
      <c r="A23" s="45" t="s">
        <v>94</v>
      </c>
      <c r="B23" s="45" t="s">
        <v>297</v>
      </c>
      <c r="C23" s="24" t="s">
        <v>298</v>
      </c>
      <c r="D23" s="23" t="s">
        <v>247</v>
      </c>
      <c r="E23" s="45" t="s">
        <v>299</v>
      </c>
      <c r="F23" s="23" t="s">
        <v>22</v>
      </c>
      <c r="G23" s="25" t="s">
        <v>300</v>
      </c>
      <c r="H23" s="123">
        <v>241400</v>
      </c>
      <c r="I23" s="123">
        <v>0</v>
      </c>
      <c r="J23" s="123">
        <v>0</v>
      </c>
      <c r="K23" s="123">
        <v>0</v>
      </c>
      <c r="L23" s="123">
        <v>0</v>
      </c>
      <c r="M23" s="122">
        <f t="shared" si="0"/>
        <v>241400</v>
      </c>
      <c r="N23" s="123">
        <v>0</v>
      </c>
      <c r="O23" s="123">
        <v>0</v>
      </c>
      <c r="P23" s="123">
        <v>102700</v>
      </c>
      <c r="Q23" s="123">
        <v>25000</v>
      </c>
      <c r="R23" s="123">
        <v>0</v>
      </c>
      <c r="S23" s="123">
        <v>0</v>
      </c>
      <c r="T23" s="123">
        <v>0</v>
      </c>
      <c r="U23" s="122">
        <f t="shared" si="1"/>
        <v>127700</v>
      </c>
      <c r="V23" s="123">
        <v>0</v>
      </c>
      <c r="W23" s="123">
        <v>0</v>
      </c>
      <c r="X23" s="123">
        <v>149300</v>
      </c>
      <c r="Y23" s="123">
        <v>37500</v>
      </c>
      <c r="Z23" s="123">
        <v>0</v>
      </c>
      <c r="AA23" s="123">
        <v>0</v>
      </c>
      <c r="AB23" s="123">
        <v>0</v>
      </c>
      <c r="AC23" s="122">
        <f t="shared" si="2"/>
        <v>186800</v>
      </c>
      <c r="AD23" s="123">
        <v>0</v>
      </c>
      <c r="AE23" s="123">
        <v>0</v>
      </c>
      <c r="AF23" s="123">
        <v>207700</v>
      </c>
      <c r="AG23" s="123">
        <v>0</v>
      </c>
      <c r="AH23" s="123">
        <v>0</v>
      </c>
      <c r="AI23" s="123">
        <v>0</v>
      </c>
      <c r="AJ23" s="123">
        <v>0</v>
      </c>
      <c r="AK23" s="122">
        <f t="shared" si="3"/>
        <v>207700</v>
      </c>
      <c r="AL23" s="123"/>
      <c r="AM23" s="122">
        <f t="shared" si="4"/>
        <v>33700</v>
      </c>
      <c r="AN23" s="20"/>
    </row>
    <row r="24" spans="1:40" x14ac:dyDescent="0.3">
      <c r="A24" s="45" t="s">
        <v>94</v>
      </c>
      <c r="B24" s="45" t="s">
        <v>302</v>
      </c>
      <c r="C24" s="24" t="s">
        <v>303</v>
      </c>
      <c r="D24" s="23" t="s">
        <v>247</v>
      </c>
      <c r="E24" s="45" t="s">
        <v>304</v>
      </c>
      <c r="F24" s="23" t="s">
        <v>22</v>
      </c>
      <c r="G24" s="25" t="s">
        <v>237</v>
      </c>
      <c r="H24" s="123">
        <v>1578700</v>
      </c>
      <c r="I24" s="123">
        <v>8595000</v>
      </c>
      <c r="J24" s="123">
        <v>0</v>
      </c>
      <c r="K24" s="123">
        <v>1142050</v>
      </c>
      <c r="L24" s="123">
        <v>0</v>
      </c>
      <c r="M24" s="122">
        <f t="shared" si="0"/>
        <v>11315750</v>
      </c>
      <c r="N24" s="123">
        <v>0</v>
      </c>
      <c r="O24" s="123">
        <v>0</v>
      </c>
      <c r="P24" s="123">
        <v>1586400</v>
      </c>
      <c r="Q24" s="123">
        <v>10241000</v>
      </c>
      <c r="R24" s="123">
        <v>0</v>
      </c>
      <c r="S24" s="123">
        <v>984650</v>
      </c>
      <c r="T24" s="123">
        <v>0</v>
      </c>
      <c r="U24" s="122">
        <f t="shared" si="1"/>
        <v>12812050</v>
      </c>
      <c r="V24" s="123">
        <v>0</v>
      </c>
      <c r="W24" s="123">
        <v>0</v>
      </c>
      <c r="X24" s="123">
        <v>1324500</v>
      </c>
      <c r="Y24" s="123">
        <v>8927600</v>
      </c>
      <c r="Z24" s="123">
        <v>0</v>
      </c>
      <c r="AA24" s="123">
        <v>1003300</v>
      </c>
      <c r="AB24" s="123">
        <v>0</v>
      </c>
      <c r="AC24" s="122">
        <f t="shared" si="2"/>
        <v>11255400</v>
      </c>
      <c r="AD24" s="123">
        <v>0</v>
      </c>
      <c r="AE24" s="123">
        <v>0</v>
      </c>
      <c r="AF24" s="123">
        <v>2481043</v>
      </c>
      <c r="AG24" s="123">
        <v>3663900</v>
      </c>
      <c r="AH24" s="123">
        <v>0</v>
      </c>
      <c r="AI24" s="123">
        <v>0</v>
      </c>
      <c r="AJ24" s="123">
        <v>0</v>
      </c>
      <c r="AK24" s="122">
        <f t="shared" si="3"/>
        <v>6144943</v>
      </c>
      <c r="AL24" s="123"/>
      <c r="AM24" s="122">
        <f t="shared" si="4"/>
        <v>5170807</v>
      </c>
      <c r="AN24" s="20"/>
    </row>
    <row r="25" spans="1:40" x14ac:dyDescent="0.3">
      <c r="A25" s="45" t="s">
        <v>94</v>
      </c>
      <c r="B25" s="45" t="s">
        <v>248</v>
      </c>
      <c r="C25" s="24" t="s">
        <v>305</v>
      </c>
      <c r="D25" s="23" t="s">
        <v>306</v>
      </c>
      <c r="E25" s="45" t="s">
        <v>248</v>
      </c>
      <c r="F25" s="23" t="s">
        <v>22</v>
      </c>
      <c r="G25" s="25" t="s">
        <v>249</v>
      </c>
      <c r="H25" s="123">
        <v>327300</v>
      </c>
      <c r="I25" s="123">
        <v>317500</v>
      </c>
      <c r="J25" s="123">
        <v>0</v>
      </c>
      <c r="K25" s="123">
        <v>0</v>
      </c>
      <c r="L25" s="123">
        <v>0</v>
      </c>
      <c r="M25" s="122">
        <f t="shared" si="0"/>
        <v>644800</v>
      </c>
      <c r="N25" s="123">
        <v>0</v>
      </c>
      <c r="O25" s="123">
        <v>0</v>
      </c>
      <c r="P25" s="123">
        <v>728700</v>
      </c>
      <c r="Q25" s="123">
        <v>357000</v>
      </c>
      <c r="R25" s="123">
        <v>0</v>
      </c>
      <c r="S25" s="123">
        <v>0</v>
      </c>
      <c r="T25" s="123">
        <v>0</v>
      </c>
      <c r="U25" s="122">
        <f t="shared" si="1"/>
        <v>1085700</v>
      </c>
      <c r="V25" s="123">
        <v>0</v>
      </c>
      <c r="W25" s="123">
        <v>0</v>
      </c>
      <c r="X25" s="123">
        <v>291200</v>
      </c>
      <c r="Y25" s="123">
        <v>238000</v>
      </c>
      <c r="Z25" s="123">
        <v>0</v>
      </c>
      <c r="AA25" s="123">
        <v>0</v>
      </c>
      <c r="AB25" s="123">
        <v>0</v>
      </c>
      <c r="AC25" s="122">
        <f t="shared" si="2"/>
        <v>529200</v>
      </c>
      <c r="AD25" s="123">
        <v>0</v>
      </c>
      <c r="AE25" s="123">
        <v>0</v>
      </c>
      <c r="AF25" s="200">
        <f t="shared" ref="AF25:AJ25" si="5">SUMIFS(AF$5:AF$32, $D$5:$D$32, "SD", $E$5:$E$32, $B$25)</f>
        <v>179400</v>
      </c>
      <c r="AG25" s="200">
        <f t="shared" si="5"/>
        <v>0</v>
      </c>
      <c r="AH25" s="200">
        <f t="shared" si="5"/>
        <v>0</v>
      </c>
      <c r="AI25" s="200">
        <f t="shared" si="5"/>
        <v>0</v>
      </c>
      <c r="AJ25" s="200">
        <f t="shared" si="5"/>
        <v>0</v>
      </c>
      <c r="AK25" s="122">
        <f t="shared" si="3"/>
        <v>179400</v>
      </c>
      <c r="AL25" s="200">
        <f>SUMIFS(AL$5:AL$32, $D$5:$D$32, "SD", $E$5:$E$32, $B$25)</f>
        <v>0</v>
      </c>
      <c r="AM25" s="122">
        <f t="shared" si="4"/>
        <v>465400</v>
      </c>
      <c r="AN25" s="20"/>
    </row>
    <row r="26" spans="1:40" x14ac:dyDescent="0.3">
      <c r="A26" s="45" t="s">
        <v>94</v>
      </c>
      <c r="B26" s="45" t="s">
        <v>255</v>
      </c>
      <c r="C26" s="24" t="s">
        <v>308</v>
      </c>
      <c r="D26" s="23" t="s">
        <v>306</v>
      </c>
      <c r="E26" s="45" t="s">
        <v>255</v>
      </c>
      <c r="F26" s="23" t="s">
        <v>22</v>
      </c>
      <c r="G26" s="25" t="s">
        <v>256</v>
      </c>
      <c r="H26" s="123">
        <v>100</v>
      </c>
      <c r="I26" s="123">
        <v>0</v>
      </c>
      <c r="J26" s="123">
        <v>0</v>
      </c>
      <c r="K26" s="123">
        <v>0</v>
      </c>
      <c r="L26" s="123">
        <v>0</v>
      </c>
      <c r="M26" s="122">
        <f t="shared" si="0"/>
        <v>100</v>
      </c>
      <c r="N26" s="123">
        <v>0</v>
      </c>
      <c r="O26" s="123">
        <v>0</v>
      </c>
      <c r="P26" s="123">
        <v>0</v>
      </c>
      <c r="Q26" s="123">
        <v>0</v>
      </c>
      <c r="R26" s="123">
        <v>0</v>
      </c>
      <c r="S26" s="123">
        <v>0</v>
      </c>
      <c r="T26" s="123">
        <v>0</v>
      </c>
      <c r="U26" s="122">
        <f t="shared" si="1"/>
        <v>0</v>
      </c>
      <c r="V26" s="123">
        <v>0</v>
      </c>
      <c r="W26" s="123">
        <v>0</v>
      </c>
      <c r="X26" s="123">
        <v>0</v>
      </c>
      <c r="Y26" s="123">
        <v>0</v>
      </c>
      <c r="Z26" s="123">
        <v>0</v>
      </c>
      <c r="AA26" s="123">
        <v>0</v>
      </c>
      <c r="AB26" s="123">
        <v>0</v>
      </c>
      <c r="AC26" s="122">
        <f t="shared" si="2"/>
        <v>0</v>
      </c>
      <c r="AD26" s="123">
        <v>0</v>
      </c>
      <c r="AE26" s="123">
        <v>0</v>
      </c>
      <c r="AF26" s="200">
        <f t="shared" ref="AF26:AJ26" si="6">SUMIFS(AF$5:AF$32, $D$5:$D$32, "SD", $E$5:$E$32, $B$26)</f>
        <v>0</v>
      </c>
      <c r="AG26" s="200">
        <f t="shared" si="6"/>
        <v>0</v>
      </c>
      <c r="AH26" s="200">
        <f t="shared" si="6"/>
        <v>0</v>
      </c>
      <c r="AI26" s="200">
        <f t="shared" si="6"/>
        <v>0</v>
      </c>
      <c r="AJ26" s="200">
        <f t="shared" si="6"/>
        <v>0</v>
      </c>
      <c r="AK26" s="122">
        <f t="shared" si="3"/>
        <v>0</v>
      </c>
      <c r="AL26" s="200">
        <f>SUMIFS(AL$5:AL$32, $D$5:$D$32, "SD", $E$5:$E$32, $B$26)</f>
        <v>0</v>
      </c>
      <c r="AM26" s="122">
        <f t="shared" si="4"/>
        <v>100</v>
      </c>
      <c r="AN26" s="20"/>
    </row>
    <row r="27" spans="1:40" x14ac:dyDescent="0.3">
      <c r="A27" s="45" t="s">
        <v>94</v>
      </c>
      <c r="B27" s="45" t="s">
        <v>260</v>
      </c>
      <c r="C27" s="24" t="s">
        <v>309</v>
      </c>
      <c r="D27" s="23" t="s">
        <v>306</v>
      </c>
      <c r="E27" s="45" t="s">
        <v>260</v>
      </c>
      <c r="F27" s="23" t="s">
        <v>22</v>
      </c>
      <c r="G27" s="25" t="s">
        <v>261</v>
      </c>
      <c r="H27" s="123">
        <v>0</v>
      </c>
      <c r="I27" s="123">
        <v>0</v>
      </c>
      <c r="J27" s="123">
        <v>0</v>
      </c>
      <c r="K27" s="123">
        <v>0</v>
      </c>
      <c r="L27" s="123">
        <v>0</v>
      </c>
      <c r="M27" s="122">
        <f t="shared" si="0"/>
        <v>0</v>
      </c>
      <c r="N27" s="123">
        <v>0</v>
      </c>
      <c r="O27" s="123">
        <v>0</v>
      </c>
      <c r="P27" s="123">
        <v>0</v>
      </c>
      <c r="Q27" s="123">
        <v>0</v>
      </c>
      <c r="R27" s="123">
        <v>0</v>
      </c>
      <c r="S27" s="123">
        <v>0</v>
      </c>
      <c r="T27" s="123">
        <v>0</v>
      </c>
      <c r="U27" s="122">
        <f t="shared" si="1"/>
        <v>0</v>
      </c>
      <c r="V27" s="123">
        <v>0</v>
      </c>
      <c r="W27" s="123">
        <v>0</v>
      </c>
      <c r="X27" s="123">
        <v>0</v>
      </c>
      <c r="Y27" s="123">
        <v>0</v>
      </c>
      <c r="Z27" s="123">
        <v>0</v>
      </c>
      <c r="AA27" s="123">
        <v>0</v>
      </c>
      <c r="AB27" s="123">
        <v>0</v>
      </c>
      <c r="AC27" s="122">
        <f t="shared" si="2"/>
        <v>0</v>
      </c>
      <c r="AD27" s="123">
        <v>0</v>
      </c>
      <c r="AE27" s="123">
        <v>0</v>
      </c>
      <c r="AF27" s="200">
        <f t="shared" ref="AF27:AJ27" si="7">SUMIFS(AF$5:AF$32, $D$5:$D$32, "SD", $E$5:$E$32, $B$27)</f>
        <v>0</v>
      </c>
      <c r="AG27" s="200">
        <f t="shared" si="7"/>
        <v>0</v>
      </c>
      <c r="AH27" s="200">
        <f t="shared" si="7"/>
        <v>0</v>
      </c>
      <c r="AI27" s="200">
        <f t="shared" si="7"/>
        <v>0</v>
      </c>
      <c r="AJ27" s="200">
        <f t="shared" si="7"/>
        <v>0</v>
      </c>
      <c r="AK27" s="122">
        <f t="shared" si="3"/>
        <v>0</v>
      </c>
      <c r="AL27" s="200">
        <f>SUMIFS(AL$5:AL$32, $D$5:$D$32, "SD", $E$5:$E$32, $B$27)</f>
        <v>0</v>
      </c>
      <c r="AM27" s="122">
        <f t="shared" si="4"/>
        <v>0</v>
      </c>
      <c r="AN27" s="20"/>
    </row>
    <row r="28" spans="1:40" x14ac:dyDescent="0.3">
      <c r="A28" s="45" t="s">
        <v>94</v>
      </c>
      <c r="B28" s="45" t="s">
        <v>267</v>
      </c>
      <c r="C28" s="24" t="s">
        <v>310</v>
      </c>
      <c r="D28" s="23" t="s">
        <v>306</v>
      </c>
      <c r="E28" s="45" t="s">
        <v>267</v>
      </c>
      <c r="F28" s="23" t="s">
        <v>22</v>
      </c>
      <c r="G28" s="25" t="s">
        <v>268</v>
      </c>
      <c r="H28" s="123">
        <v>88800</v>
      </c>
      <c r="I28" s="123">
        <v>0</v>
      </c>
      <c r="J28" s="123">
        <v>0</v>
      </c>
      <c r="K28" s="123">
        <v>0</v>
      </c>
      <c r="L28" s="123">
        <v>0</v>
      </c>
      <c r="M28" s="122">
        <f t="shared" si="0"/>
        <v>88800</v>
      </c>
      <c r="N28" s="123">
        <v>0</v>
      </c>
      <c r="O28" s="123">
        <v>0</v>
      </c>
      <c r="P28" s="123">
        <v>79100</v>
      </c>
      <c r="Q28" s="123">
        <v>0</v>
      </c>
      <c r="R28" s="123">
        <v>0</v>
      </c>
      <c r="S28" s="123">
        <v>0</v>
      </c>
      <c r="T28" s="123">
        <v>0</v>
      </c>
      <c r="U28" s="122">
        <f t="shared" si="1"/>
        <v>79100</v>
      </c>
      <c r="V28" s="123">
        <v>0</v>
      </c>
      <c r="W28" s="123">
        <v>0</v>
      </c>
      <c r="X28" s="123">
        <v>77200</v>
      </c>
      <c r="Y28" s="123">
        <v>0</v>
      </c>
      <c r="Z28" s="123">
        <v>0</v>
      </c>
      <c r="AA28" s="123">
        <v>0</v>
      </c>
      <c r="AB28" s="123">
        <v>0</v>
      </c>
      <c r="AC28" s="122">
        <f t="shared" si="2"/>
        <v>77200</v>
      </c>
      <c r="AD28" s="123">
        <v>0</v>
      </c>
      <c r="AE28" s="123">
        <v>0</v>
      </c>
      <c r="AF28" s="200">
        <f t="shared" ref="AF28:AJ28" si="8">SUMIFS(AF$5:AF$32, $D$5:$D$32, "SD", $E$5:$E$32, $B$28)</f>
        <v>0</v>
      </c>
      <c r="AG28" s="200">
        <f t="shared" si="8"/>
        <v>8953800</v>
      </c>
      <c r="AH28" s="200">
        <f t="shared" si="8"/>
        <v>0</v>
      </c>
      <c r="AI28" s="200">
        <f t="shared" si="8"/>
        <v>0</v>
      </c>
      <c r="AJ28" s="200">
        <f t="shared" si="8"/>
        <v>0</v>
      </c>
      <c r="AK28" s="122">
        <f t="shared" si="3"/>
        <v>8953800</v>
      </c>
      <c r="AL28" s="200">
        <f>SUMIFS(AL$5:AL$32, $D$5:$D$32, "SD", $E$5:$E$32, $B$28)</f>
        <v>0</v>
      </c>
      <c r="AM28" s="122">
        <f t="shared" si="4"/>
        <v>-8865000</v>
      </c>
      <c r="AN28" s="20"/>
    </row>
    <row r="29" spans="1:40" x14ac:dyDescent="0.3">
      <c r="A29" s="45" t="s">
        <v>94</v>
      </c>
      <c r="B29" s="45" t="s">
        <v>274</v>
      </c>
      <c r="C29" s="24" t="s">
        <v>311</v>
      </c>
      <c r="D29" s="23" t="s">
        <v>306</v>
      </c>
      <c r="E29" s="45" t="s">
        <v>274</v>
      </c>
      <c r="F29" s="23" t="s">
        <v>22</v>
      </c>
      <c r="G29" s="25" t="s">
        <v>96</v>
      </c>
      <c r="H29" s="123">
        <v>188628632</v>
      </c>
      <c r="I29" s="123">
        <v>209030350</v>
      </c>
      <c r="J29" s="123">
        <v>146050</v>
      </c>
      <c r="K29" s="123">
        <v>15925050</v>
      </c>
      <c r="L29" s="123">
        <v>0</v>
      </c>
      <c r="M29" s="122">
        <f t="shared" si="0"/>
        <v>413730082</v>
      </c>
      <c r="N29" s="123">
        <v>0</v>
      </c>
      <c r="O29" s="123">
        <v>0</v>
      </c>
      <c r="P29" s="123">
        <v>169254300</v>
      </c>
      <c r="Q29" s="123">
        <v>190286400</v>
      </c>
      <c r="R29" s="123">
        <v>0</v>
      </c>
      <c r="S29" s="123">
        <v>15999075</v>
      </c>
      <c r="T29" s="123">
        <v>0</v>
      </c>
      <c r="U29" s="122">
        <f t="shared" si="1"/>
        <v>375539775</v>
      </c>
      <c r="V29" s="123">
        <v>0</v>
      </c>
      <c r="W29" s="123">
        <v>0</v>
      </c>
      <c r="X29" s="123">
        <v>172112150</v>
      </c>
      <c r="Y29" s="123">
        <v>177042050</v>
      </c>
      <c r="Z29" s="123">
        <v>0</v>
      </c>
      <c r="AA29" s="123">
        <v>21062795</v>
      </c>
      <c r="AB29" s="123">
        <v>0</v>
      </c>
      <c r="AC29" s="122">
        <f t="shared" si="2"/>
        <v>370216995</v>
      </c>
      <c r="AD29" s="123">
        <v>0</v>
      </c>
      <c r="AE29" s="123">
        <v>0</v>
      </c>
      <c r="AF29" s="200">
        <f t="shared" ref="AF29:AJ29" si="9">SUMIFS(AF$5:AF$32, $D$5:$D$32, "SD", $E$5:$E$32, $B$29)</f>
        <v>182978400</v>
      </c>
      <c r="AG29" s="200">
        <f t="shared" si="9"/>
        <v>45734000</v>
      </c>
      <c r="AH29" s="200">
        <f t="shared" si="9"/>
        <v>0</v>
      </c>
      <c r="AI29" s="200">
        <f t="shared" si="9"/>
        <v>506100</v>
      </c>
      <c r="AJ29" s="200">
        <f t="shared" si="9"/>
        <v>0</v>
      </c>
      <c r="AK29" s="122">
        <f t="shared" si="3"/>
        <v>229218500</v>
      </c>
      <c r="AL29" s="200">
        <f>SUMIFS(AL$5:AL$32, $D$5:$D$32, "SD", $E$5:$E$32, $B$29)</f>
        <v>0</v>
      </c>
      <c r="AM29" s="122">
        <f t="shared" si="4"/>
        <v>184511582</v>
      </c>
      <c r="AN29" s="20"/>
    </row>
    <row r="30" spans="1:40" x14ac:dyDescent="0.3">
      <c r="A30" s="45" t="s">
        <v>94</v>
      </c>
      <c r="B30" s="45" t="s">
        <v>299</v>
      </c>
      <c r="C30" s="24" t="s">
        <v>312</v>
      </c>
      <c r="D30" s="23" t="s">
        <v>306</v>
      </c>
      <c r="E30" s="45" t="s">
        <v>299</v>
      </c>
      <c r="F30" s="23" t="s">
        <v>22</v>
      </c>
      <c r="G30" s="25" t="s">
        <v>300</v>
      </c>
      <c r="H30" s="123">
        <v>241400</v>
      </c>
      <c r="I30" s="123">
        <v>0</v>
      </c>
      <c r="J30" s="123">
        <v>0</v>
      </c>
      <c r="K30" s="123">
        <v>0</v>
      </c>
      <c r="L30" s="123">
        <v>0</v>
      </c>
      <c r="M30" s="122">
        <f t="shared" si="0"/>
        <v>241400</v>
      </c>
      <c r="N30" s="123">
        <v>0</v>
      </c>
      <c r="O30" s="123">
        <v>0</v>
      </c>
      <c r="P30" s="123">
        <v>102700</v>
      </c>
      <c r="Q30" s="123">
        <v>25000</v>
      </c>
      <c r="R30" s="123">
        <v>0</v>
      </c>
      <c r="S30" s="123">
        <v>0</v>
      </c>
      <c r="T30" s="123">
        <v>0</v>
      </c>
      <c r="U30" s="122">
        <f t="shared" si="1"/>
        <v>127700</v>
      </c>
      <c r="V30" s="123">
        <v>0</v>
      </c>
      <c r="W30" s="123">
        <v>0</v>
      </c>
      <c r="X30" s="123">
        <v>149300</v>
      </c>
      <c r="Y30" s="123">
        <v>37500</v>
      </c>
      <c r="Z30" s="123">
        <v>0</v>
      </c>
      <c r="AA30" s="123">
        <v>0</v>
      </c>
      <c r="AB30" s="123">
        <v>0</v>
      </c>
      <c r="AC30" s="122">
        <f t="shared" si="2"/>
        <v>186800</v>
      </c>
      <c r="AD30" s="123">
        <v>0</v>
      </c>
      <c r="AE30" s="123">
        <v>0</v>
      </c>
      <c r="AF30" s="200">
        <f t="shared" ref="AF30:AJ30" si="10">SUMIFS(AF$5:AF$32, $D$5:$D$32, "SD", $E$5:$E$32, $B$30)</f>
        <v>207700</v>
      </c>
      <c r="AG30" s="200">
        <f t="shared" si="10"/>
        <v>0</v>
      </c>
      <c r="AH30" s="200">
        <f t="shared" si="10"/>
        <v>0</v>
      </c>
      <c r="AI30" s="200">
        <f t="shared" si="10"/>
        <v>0</v>
      </c>
      <c r="AJ30" s="200">
        <f t="shared" si="10"/>
        <v>0</v>
      </c>
      <c r="AK30" s="122">
        <f t="shared" si="3"/>
        <v>207700</v>
      </c>
      <c r="AL30" s="200">
        <f>SUMIFS(AL$5:AL$32, $D$5:$D$32, "SD", $E$5:$E$32, $B$30)</f>
        <v>0</v>
      </c>
      <c r="AM30" s="122">
        <f t="shared" si="4"/>
        <v>33700</v>
      </c>
      <c r="AN30" s="20"/>
    </row>
    <row r="31" spans="1:40" x14ac:dyDescent="0.3">
      <c r="A31" s="45" t="s">
        <v>94</v>
      </c>
      <c r="B31" s="45" t="s">
        <v>304</v>
      </c>
      <c r="C31" s="24" t="s">
        <v>313</v>
      </c>
      <c r="D31" s="23" t="s">
        <v>306</v>
      </c>
      <c r="E31" s="45" t="s">
        <v>304</v>
      </c>
      <c r="F31" s="23" t="s">
        <v>22</v>
      </c>
      <c r="G31" s="25" t="s">
        <v>237</v>
      </c>
      <c r="H31" s="123">
        <v>1578700</v>
      </c>
      <c r="I31" s="123">
        <v>8595000</v>
      </c>
      <c r="J31" s="123">
        <v>0</v>
      </c>
      <c r="K31" s="123">
        <v>1142050</v>
      </c>
      <c r="L31" s="123">
        <v>0</v>
      </c>
      <c r="M31" s="122">
        <f t="shared" si="0"/>
        <v>11315750</v>
      </c>
      <c r="N31" s="123">
        <v>0</v>
      </c>
      <c r="O31" s="123">
        <v>0</v>
      </c>
      <c r="P31" s="123">
        <v>1586400</v>
      </c>
      <c r="Q31" s="123">
        <v>10241000</v>
      </c>
      <c r="R31" s="123">
        <v>0</v>
      </c>
      <c r="S31" s="123">
        <v>984650</v>
      </c>
      <c r="T31" s="123">
        <v>0</v>
      </c>
      <c r="U31" s="122">
        <f t="shared" si="1"/>
        <v>12812050</v>
      </c>
      <c r="V31" s="123">
        <v>0</v>
      </c>
      <c r="W31" s="123">
        <v>0</v>
      </c>
      <c r="X31" s="123">
        <v>1324500</v>
      </c>
      <c r="Y31" s="123">
        <v>8927600</v>
      </c>
      <c r="Z31" s="123">
        <v>0</v>
      </c>
      <c r="AA31" s="123">
        <v>1003300</v>
      </c>
      <c r="AB31" s="123">
        <v>0</v>
      </c>
      <c r="AC31" s="122">
        <f t="shared" si="2"/>
        <v>11255400</v>
      </c>
      <c r="AD31" s="123">
        <v>0</v>
      </c>
      <c r="AE31" s="123">
        <v>0</v>
      </c>
      <c r="AF31" s="200">
        <f t="shared" ref="AF31:AJ31" si="11">SUMIFS(AF$5:AF$32, $D$5:$D$32, "SD", $E$5:$E$32, $B$31)</f>
        <v>2481043</v>
      </c>
      <c r="AG31" s="200">
        <f t="shared" si="11"/>
        <v>3663900</v>
      </c>
      <c r="AH31" s="200">
        <f t="shared" si="11"/>
        <v>0</v>
      </c>
      <c r="AI31" s="200">
        <f t="shared" si="11"/>
        <v>0</v>
      </c>
      <c r="AJ31" s="200">
        <f t="shared" si="11"/>
        <v>0</v>
      </c>
      <c r="AK31" s="122">
        <f t="shared" si="3"/>
        <v>6144943</v>
      </c>
      <c r="AL31" s="200">
        <f>SUMIFS(AL$5:AL$32, $D$5:$D$32, "SD", $E$5:$E$32, $B$31)</f>
        <v>0</v>
      </c>
      <c r="AM31" s="122">
        <f t="shared" si="4"/>
        <v>5170807</v>
      </c>
      <c r="AN31" s="20"/>
    </row>
    <row r="32" spans="1:40" x14ac:dyDescent="0.3">
      <c r="A32" s="45" t="s">
        <v>94</v>
      </c>
      <c r="B32" s="45" t="s">
        <v>314</v>
      </c>
      <c r="C32" s="24" t="s">
        <v>315</v>
      </c>
      <c r="D32" s="23" t="s">
        <v>316</v>
      </c>
      <c r="E32" s="45" t="s">
        <v>100</v>
      </c>
      <c r="F32" s="23" t="s">
        <v>22</v>
      </c>
      <c r="G32" s="25" t="s">
        <v>96</v>
      </c>
      <c r="H32" s="123">
        <v>190861932</v>
      </c>
      <c r="I32" s="123">
        <v>217942850</v>
      </c>
      <c r="J32" s="123">
        <v>146050</v>
      </c>
      <c r="K32" s="123">
        <v>17067100</v>
      </c>
      <c r="L32" s="123">
        <v>0</v>
      </c>
      <c r="M32" s="122">
        <f t="shared" si="0"/>
        <v>426017932</v>
      </c>
      <c r="N32" s="123">
        <v>0</v>
      </c>
      <c r="O32" s="123">
        <v>0</v>
      </c>
      <c r="P32" s="123">
        <v>171751200</v>
      </c>
      <c r="Q32" s="123">
        <v>200909400</v>
      </c>
      <c r="R32" s="123">
        <v>0</v>
      </c>
      <c r="S32" s="123">
        <v>16983725</v>
      </c>
      <c r="T32" s="123">
        <v>0</v>
      </c>
      <c r="U32" s="122">
        <f t="shared" si="1"/>
        <v>389644325</v>
      </c>
      <c r="V32" s="123">
        <v>0</v>
      </c>
      <c r="W32" s="123">
        <v>0</v>
      </c>
      <c r="X32" s="123">
        <v>173954350</v>
      </c>
      <c r="Y32" s="123">
        <v>186245150</v>
      </c>
      <c r="Z32" s="123">
        <v>0</v>
      </c>
      <c r="AA32" s="123">
        <v>22066095</v>
      </c>
      <c r="AB32" s="123">
        <v>0</v>
      </c>
      <c r="AC32" s="122">
        <f t="shared" si="2"/>
        <v>382265595</v>
      </c>
      <c r="AD32" s="123">
        <v>0</v>
      </c>
      <c r="AE32" s="123">
        <v>0</v>
      </c>
      <c r="AF32" s="123">
        <v>185846543</v>
      </c>
      <c r="AG32" s="123">
        <v>58351700</v>
      </c>
      <c r="AH32" s="123">
        <v>0</v>
      </c>
      <c r="AI32" s="123">
        <v>506100</v>
      </c>
      <c r="AJ32" s="123">
        <v>0</v>
      </c>
      <c r="AK32" s="122">
        <f t="shared" si="3"/>
        <v>244704343</v>
      </c>
      <c r="AL32" s="123"/>
      <c r="AM32" s="122">
        <f t="shared" si="4"/>
        <v>181313589</v>
      </c>
      <c r="AN32" s="20"/>
    </row>
    <row r="33" spans="1:40" x14ac:dyDescent="0.3">
      <c r="A33" s="45"/>
      <c r="B33" s="195"/>
      <c r="C33" s="196"/>
      <c r="D33" s="198"/>
      <c r="E33" s="195"/>
      <c r="F33" s="198"/>
      <c r="G33" s="197"/>
      <c r="H33" s="199"/>
      <c r="I33" s="199"/>
      <c r="J33" s="199"/>
      <c r="K33" s="199"/>
      <c r="L33" s="199"/>
      <c r="M33" s="199"/>
      <c r="N33" s="199"/>
      <c r="O33" s="199"/>
      <c r="P33" s="199"/>
      <c r="Q33" s="199"/>
      <c r="R33" s="199"/>
      <c r="S33" s="199"/>
      <c r="T33" s="199"/>
      <c r="U33" s="199"/>
      <c r="V33" s="199"/>
      <c r="W33" s="199"/>
      <c r="X33" s="199"/>
      <c r="Y33" s="199"/>
      <c r="Z33" s="199"/>
      <c r="AA33" s="199"/>
      <c r="AB33" s="199"/>
      <c r="AC33" s="199"/>
      <c r="AD33" s="199"/>
      <c r="AE33" s="199"/>
      <c r="AF33" s="199"/>
      <c r="AG33" s="199"/>
      <c r="AH33" s="199"/>
      <c r="AI33" s="199"/>
      <c r="AJ33" s="199"/>
      <c r="AK33" s="199"/>
      <c r="AL33" s="199"/>
      <c r="AM33" s="199"/>
      <c r="AN33" s="20"/>
    </row>
    <row r="34" spans="1:40" x14ac:dyDescent="0.3">
      <c r="A34" s="45"/>
      <c r="B34" s="195"/>
      <c r="C34" s="196"/>
      <c r="D34" s="198"/>
      <c r="E34" s="195"/>
      <c r="F34" s="198"/>
      <c r="G34" s="197"/>
      <c r="H34" s="199"/>
      <c r="I34" s="199"/>
      <c r="J34" s="199"/>
      <c r="K34" s="199"/>
      <c r="L34" s="199"/>
      <c r="M34" s="199"/>
      <c r="N34" s="199"/>
      <c r="O34" s="199"/>
      <c r="P34" s="199"/>
      <c r="Q34" s="199"/>
      <c r="R34" s="199"/>
      <c r="S34" s="199"/>
      <c r="T34" s="199"/>
      <c r="U34" s="199"/>
      <c r="V34" s="199"/>
      <c r="W34" s="199"/>
      <c r="X34" s="199"/>
      <c r="Y34" s="199"/>
      <c r="Z34" s="199"/>
      <c r="AA34" s="199"/>
      <c r="AB34" s="199"/>
      <c r="AC34" s="199"/>
      <c r="AD34" s="199"/>
      <c r="AE34" s="199"/>
      <c r="AF34" s="199"/>
      <c r="AG34" s="199"/>
      <c r="AH34" s="199"/>
      <c r="AI34" s="199"/>
      <c r="AJ34" s="199"/>
      <c r="AK34" s="199"/>
      <c r="AL34" s="199"/>
      <c r="AM34" s="199"/>
      <c r="AN34" s="20"/>
    </row>
    <row r="35" spans="1:40" x14ac:dyDescent="0.3">
      <c r="A35" s="45"/>
      <c r="B35" s="195"/>
      <c r="C35" s="196"/>
      <c r="D35" s="198"/>
      <c r="E35" s="195"/>
      <c r="F35" s="198"/>
      <c r="G35" s="197"/>
      <c r="H35" s="199"/>
      <c r="I35" s="199"/>
      <c r="J35" s="199"/>
      <c r="K35" s="199"/>
      <c r="L35" s="199"/>
      <c r="M35" s="199"/>
      <c r="N35" s="199"/>
      <c r="O35" s="199"/>
      <c r="P35" s="199"/>
      <c r="Q35" s="199"/>
      <c r="R35" s="199"/>
      <c r="S35" s="199"/>
      <c r="T35" s="199"/>
      <c r="U35" s="199"/>
      <c r="V35" s="199"/>
      <c r="W35" s="199"/>
      <c r="X35" s="199"/>
      <c r="Y35" s="199"/>
      <c r="Z35" s="199"/>
      <c r="AA35" s="199"/>
      <c r="AB35" s="199"/>
      <c r="AC35" s="199"/>
      <c r="AD35" s="199"/>
      <c r="AE35" s="199"/>
      <c r="AF35" s="199"/>
      <c r="AG35" s="199"/>
      <c r="AH35" s="199"/>
      <c r="AI35" s="199"/>
      <c r="AJ35" s="199"/>
      <c r="AK35" s="199"/>
      <c r="AL35" s="199"/>
      <c r="AM35" s="199"/>
      <c r="AN35" s="20"/>
    </row>
    <row r="36" spans="1:40" x14ac:dyDescent="0.3">
      <c r="A36" s="45"/>
      <c r="B36" s="195"/>
      <c r="C36" s="196"/>
      <c r="D36" s="198"/>
      <c r="E36" s="195"/>
      <c r="F36" s="198"/>
      <c r="G36" s="197"/>
      <c r="H36" s="199"/>
      <c r="I36" s="199"/>
      <c r="J36" s="199"/>
      <c r="K36" s="199"/>
      <c r="L36" s="199"/>
      <c r="M36" s="199"/>
      <c r="N36" s="199"/>
      <c r="O36" s="199"/>
      <c r="P36" s="199"/>
      <c r="Q36" s="199"/>
      <c r="R36" s="199"/>
      <c r="S36" s="199"/>
      <c r="T36" s="199"/>
      <c r="U36" s="199"/>
      <c r="V36" s="199"/>
      <c r="W36" s="199"/>
      <c r="X36" s="199"/>
      <c r="Y36" s="199"/>
      <c r="Z36" s="199"/>
      <c r="AA36" s="199"/>
      <c r="AB36" s="199"/>
      <c r="AC36" s="199"/>
      <c r="AD36" s="199"/>
      <c r="AE36" s="199"/>
      <c r="AF36" s="199"/>
      <c r="AG36" s="199"/>
      <c r="AH36" s="199"/>
      <c r="AI36" s="199"/>
      <c r="AJ36" s="199"/>
      <c r="AK36" s="199"/>
      <c r="AL36" s="199"/>
      <c r="AM36" s="199"/>
      <c r="AN36" s="20"/>
    </row>
    <row r="37" spans="1:40" x14ac:dyDescent="0.3">
      <c r="A37" s="45"/>
      <c r="B37" s="195"/>
      <c r="C37" s="196"/>
      <c r="D37" s="198"/>
      <c r="E37" s="195"/>
      <c r="F37" s="198"/>
      <c r="G37" s="197"/>
      <c r="H37" s="199"/>
      <c r="I37" s="199"/>
      <c r="J37" s="199"/>
      <c r="K37" s="199"/>
      <c r="L37" s="199"/>
      <c r="M37" s="199"/>
      <c r="N37" s="199"/>
      <c r="O37" s="199"/>
      <c r="P37" s="199"/>
      <c r="Q37" s="199"/>
      <c r="R37" s="199"/>
      <c r="S37" s="199"/>
      <c r="T37" s="199"/>
      <c r="U37" s="199"/>
      <c r="V37" s="199"/>
      <c r="W37" s="199"/>
      <c r="X37" s="199"/>
      <c r="Y37" s="199"/>
      <c r="Z37" s="199"/>
      <c r="AA37" s="199"/>
      <c r="AB37" s="199"/>
      <c r="AC37" s="199"/>
      <c r="AD37" s="199"/>
      <c r="AE37" s="199"/>
      <c r="AF37" s="199"/>
      <c r="AG37" s="199"/>
      <c r="AH37" s="199"/>
      <c r="AI37" s="199"/>
      <c r="AJ37" s="199"/>
      <c r="AK37" s="199"/>
      <c r="AL37" s="199"/>
      <c r="AM37" s="199"/>
      <c r="AN37" s="20"/>
    </row>
    <row r="38" spans="1:40" x14ac:dyDescent="0.3">
      <c r="A38" s="45"/>
      <c r="B38" s="195"/>
      <c r="C38" s="196"/>
      <c r="D38" s="198"/>
      <c r="E38" s="195"/>
      <c r="F38" s="198"/>
      <c r="G38" s="197"/>
      <c r="H38" s="199"/>
      <c r="I38" s="199"/>
      <c r="J38" s="199"/>
      <c r="K38" s="199"/>
      <c r="L38" s="199"/>
      <c r="M38" s="199"/>
      <c r="N38" s="199"/>
      <c r="O38" s="199"/>
      <c r="P38" s="199"/>
      <c r="Q38" s="199"/>
      <c r="R38" s="199"/>
      <c r="S38" s="199"/>
      <c r="T38" s="199"/>
      <c r="U38" s="199"/>
      <c r="V38" s="199"/>
      <c r="W38" s="199"/>
      <c r="X38" s="199"/>
      <c r="Y38" s="199"/>
      <c r="Z38" s="199"/>
      <c r="AA38" s="199"/>
      <c r="AB38" s="199"/>
      <c r="AC38" s="199"/>
      <c r="AD38" s="199"/>
      <c r="AE38" s="199"/>
      <c r="AF38" s="199"/>
      <c r="AG38" s="199"/>
      <c r="AH38" s="199"/>
      <c r="AI38" s="199"/>
      <c r="AJ38" s="199"/>
      <c r="AK38" s="199"/>
      <c r="AL38" s="199"/>
      <c r="AM38" s="199"/>
      <c r="AN38" s="20"/>
    </row>
    <row r="39" spans="1:40" x14ac:dyDescent="0.3">
      <c r="A39" s="45"/>
      <c r="B39" s="195"/>
      <c r="C39" s="196"/>
      <c r="D39" s="198"/>
      <c r="E39" s="195"/>
      <c r="F39" s="198"/>
      <c r="G39" s="197"/>
      <c r="H39" s="199"/>
      <c r="I39" s="199"/>
      <c r="J39" s="199"/>
      <c r="K39" s="199"/>
      <c r="L39" s="199"/>
      <c r="M39" s="199"/>
      <c r="N39" s="199"/>
      <c r="O39" s="199"/>
      <c r="P39" s="199"/>
      <c r="Q39" s="199"/>
      <c r="R39" s="199"/>
      <c r="S39" s="199"/>
      <c r="T39" s="199"/>
      <c r="U39" s="199"/>
      <c r="V39" s="199"/>
      <c r="W39" s="199"/>
      <c r="X39" s="199"/>
      <c r="Y39" s="199"/>
      <c r="Z39" s="199"/>
      <c r="AA39" s="199"/>
      <c r="AB39" s="199"/>
      <c r="AC39" s="199"/>
      <c r="AD39" s="199"/>
      <c r="AE39" s="199"/>
      <c r="AF39" s="199"/>
      <c r="AG39" s="199"/>
      <c r="AH39" s="199"/>
      <c r="AI39" s="199"/>
      <c r="AJ39" s="199"/>
      <c r="AK39" s="199"/>
      <c r="AL39" s="199"/>
      <c r="AM39" s="199"/>
      <c r="AN39" s="20"/>
    </row>
    <row r="40" spans="1:40" x14ac:dyDescent="0.3">
      <c r="A40" s="45"/>
      <c r="B40" s="195"/>
      <c r="C40" s="196"/>
      <c r="D40" s="198"/>
      <c r="E40" s="195"/>
      <c r="F40" s="198"/>
      <c r="G40" s="197"/>
      <c r="H40" s="199"/>
      <c r="I40" s="199"/>
      <c r="J40" s="199"/>
      <c r="K40" s="199"/>
      <c r="L40" s="199"/>
      <c r="M40" s="199"/>
      <c r="N40" s="199"/>
      <c r="O40" s="199"/>
      <c r="P40" s="199"/>
      <c r="Q40" s="199"/>
      <c r="R40" s="199"/>
      <c r="S40" s="199"/>
      <c r="T40" s="199"/>
      <c r="U40" s="199"/>
      <c r="V40" s="199"/>
      <c r="W40" s="199"/>
      <c r="X40" s="199"/>
      <c r="Y40" s="199"/>
      <c r="Z40" s="199"/>
      <c r="AA40" s="199"/>
      <c r="AB40" s="199"/>
      <c r="AC40" s="199"/>
      <c r="AD40" s="199"/>
      <c r="AE40" s="199"/>
      <c r="AF40" s="199"/>
      <c r="AG40" s="199"/>
      <c r="AH40" s="199"/>
      <c r="AI40" s="199"/>
      <c r="AJ40" s="199"/>
      <c r="AK40" s="199"/>
      <c r="AL40" s="199"/>
      <c r="AM40" s="199"/>
      <c r="AN40" s="20"/>
    </row>
    <row r="41" spans="1:40" x14ac:dyDescent="0.3">
      <c r="A41" s="45"/>
      <c r="B41" s="195"/>
      <c r="C41" s="196"/>
      <c r="D41" s="198"/>
      <c r="E41" s="195"/>
      <c r="F41" s="198"/>
      <c r="G41" s="197"/>
      <c r="H41" s="199"/>
      <c r="I41" s="199"/>
      <c r="J41" s="199"/>
      <c r="K41" s="199"/>
      <c r="L41" s="199"/>
      <c r="M41" s="199"/>
      <c r="N41" s="199"/>
      <c r="O41" s="199"/>
      <c r="P41" s="199"/>
      <c r="Q41" s="199"/>
      <c r="R41" s="199"/>
      <c r="S41" s="199"/>
      <c r="T41" s="199"/>
      <c r="U41" s="199"/>
      <c r="V41" s="199"/>
      <c r="W41" s="199"/>
      <c r="X41" s="199"/>
      <c r="Y41" s="199"/>
      <c r="Z41" s="199"/>
      <c r="AA41" s="199"/>
      <c r="AB41" s="199"/>
      <c r="AC41" s="199"/>
      <c r="AD41" s="199"/>
      <c r="AE41" s="199"/>
      <c r="AF41" s="199"/>
      <c r="AG41" s="199"/>
      <c r="AH41" s="199"/>
      <c r="AI41" s="199"/>
      <c r="AJ41" s="199"/>
      <c r="AK41" s="199"/>
      <c r="AL41" s="199"/>
      <c r="AM41" s="199"/>
      <c r="AN41" s="20"/>
    </row>
    <row r="42" spans="1:40" x14ac:dyDescent="0.3">
      <c r="A42" s="45"/>
      <c r="B42" s="195"/>
      <c r="C42" s="196"/>
      <c r="D42" s="198"/>
      <c r="E42" s="195"/>
      <c r="F42" s="198"/>
      <c r="G42" s="197"/>
      <c r="H42" s="199"/>
      <c r="I42" s="199"/>
      <c r="J42" s="199"/>
      <c r="K42" s="199"/>
      <c r="L42" s="199"/>
      <c r="M42" s="199"/>
      <c r="N42" s="199"/>
      <c r="O42" s="199"/>
      <c r="P42" s="199"/>
      <c r="Q42" s="199"/>
      <c r="R42" s="199"/>
      <c r="S42" s="199"/>
      <c r="T42" s="199"/>
      <c r="U42" s="199"/>
      <c r="V42" s="199"/>
      <c r="W42" s="199"/>
      <c r="X42" s="199"/>
      <c r="Y42" s="199"/>
      <c r="Z42" s="199"/>
      <c r="AA42" s="199"/>
      <c r="AB42" s="199"/>
      <c r="AC42" s="199"/>
      <c r="AD42" s="199"/>
      <c r="AE42" s="199"/>
      <c r="AF42" s="199"/>
      <c r="AG42" s="199"/>
      <c r="AH42" s="199"/>
      <c r="AI42" s="199"/>
      <c r="AJ42" s="199"/>
      <c r="AK42" s="199"/>
      <c r="AL42" s="199"/>
      <c r="AM42" s="199"/>
      <c r="AN42" s="20"/>
    </row>
    <row r="43" spans="1:40" x14ac:dyDescent="0.3">
      <c r="A43" s="45"/>
      <c r="B43" s="195"/>
      <c r="C43" s="196"/>
      <c r="D43" s="198"/>
      <c r="E43" s="195"/>
      <c r="F43" s="198"/>
      <c r="G43" s="197"/>
      <c r="H43" s="199"/>
      <c r="I43" s="199"/>
      <c r="J43" s="199"/>
      <c r="K43" s="199"/>
      <c r="L43" s="199"/>
      <c r="M43" s="199"/>
      <c r="N43" s="199"/>
      <c r="O43" s="199"/>
      <c r="P43" s="199"/>
      <c r="Q43" s="199"/>
      <c r="R43" s="199"/>
      <c r="S43" s="199"/>
      <c r="T43" s="199"/>
      <c r="U43" s="199"/>
      <c r="V43" s="199"/>
      <c r="W43" s="199"/>
      <c r="X43" s="199"/>
      <c r="Y43" s="199"/>
      <c r="Z43" s="199"/>
      <c r="AA43" s="199"/>
      <c r="AB43" s="199"/>
      <c r="AC43" s="199"/>
      <c r="AD43" s="199"/>
      <c r="AE43" s="199"/>
      <c r="AF43" s="199"/>
      <c r="AG43" s="199"/>
      <c r="AH43" s="199"/>
      <c r="AI43" s="199"/>
      <c r="AJ43" s="199"/>
      <c r="AK43" s="199"/>
      <c r="AL43" s="199"/>
      <c r="AM43" s="199"/>
      <c r="AN43" s="20"/>
    </row>
    <row r="44" spans="1:40" x14ac:dyDescent="0.3">
      <c r="A44" s="45"/>
      <c r="B44" s="195"/>
      <c r="C44" s="196"/>
      <c r="D44" s="198"/>
      <c r="E44" s="195"/>
      <c r="F44" s="198"/>
      <c r="G44" s="197"/>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20"/>
    </row>
    <row r="45" spans="1:40" x14ac:dyDescent="0.3">
      <c r="A45" s="45"/>
      <c r="B45" s="195"/>
      <c r="C45" s="196"/>
      <c r="D45" s="198"/>
      <c r="E45" s="195"/>
      <c r="F45" s="198"/>
      <c r="G45" s="197"/>
      <c r="H45" s="199"/>
      <c r="I45" s="199"/>
      <c r="J45" s="199"/>
      <c r="K45" s="199"/>
      <c r="L45" s="199"/>
      <c r="M45" s="199"/>
      <c r="N45" s="199"/>
      <c r="O45" s="199"/>
      <c r="P45" s="199"/>
      <c r="Q45" s="199"/>
      <c r="R45" s="199"/>
      <c r="S45" s="199"/>
      <c r="T45" s="199"/>
      <c r="U45" s="199"/>
      <c r="V45" s="199"/>
      <c r="W45" s="199"/>
      <c r="X45" s="199"/>
      <c r="Y45" s="199"/>
      <c r="Z45" s="199"/>
      <c r="AA45" s="199"/>
      <c r="AB45" s="199"/>
      <c r="AC45" s="199"/>
      <c r="AD45" s="199"/>
      <c r="AE45" s="199"/>
      <c r="AF45" s="199"/>
      <c r="AG45" s="199"/>
      <c r="AH45" s="199"/>
      <c r="AI45" s="199"/>
      <c r="AJ45" s="199"/>
      <c r="AK45" s="199"/>
      <c r="AL45" s="199"/>
      <c r="AM45" s="199"/>
      <c r="AN45" s="20"/>
    </row>
    <row r="46" spans="1:40" x14ac:dyDescent="0.3">
      <c r="A46" s="45"/>
      <c r="B46" s="195"/>
      <c r="C46" s="196"/>
      <c r="D46" s="198"/>
      <c r="E46" s="195"/>
      <c r="F46" s="198"/>
      <c r="G46" s="197"/>
      <c r="H46" s="199"/>
      <c r="I46" s="199"/>
      <c r="J46" s="199"/>
      <c r="K46" s="199"/>
      <c r="L46" s="199"/>
      <c r="M46" s="199"/>
      <c r="N46" s="199"/>
      <c r="O46" s="199"/>
      <c r="P46" s="199"/>
      <c r="Q46" s="199"/>
      <c r="R46" s="199"/>
      <c r="S46" s="199"/>
      <c r="T46" s="199"/>
      <c r="U46" s="199"/>
      <c r="V46" s="199"/>
      <c r="W46" s="199"/>
      <c r="X46" s="199"/>
      <c r="Y46" s="199"/>
      <c r="Z46" s="199"/>
      <c r="AA46" s="199"/>
      <c r="AB46" s="199"/>
      <c r="AC46" s="199"/>
      <c r="AD46" s="199"/>
      <c r="AE46" s="199"/>
      <c r="AF46" s="199"/>
      <c r="AG46" s="199"/>
      <c r="AH46" s="199"/>
      <c r="AI46" s="199"/>
      <c r="AJ46" s="199"/>
      <c r="AK46" s="199"/>
      <c r="AL46" s="199"/>
      <c r="AM46" s="199"/>
      <c r="AN46" s="20"/>
    </row>
    <row r="47" spans="1:40" x14ac:dyDescent="0.3">
      <c r="A47" s="45"/>
      <c r="B47" s="195"/>
      <c r="C47" s="196"/>
      <c r="D47" s="198"/>
      <c r="E47" s="195"/>
      <c r="F47" s="198"/>
      <c r="G47" s="197"/>
      <c r="H47" s="199"/>
      <c r="I47" s="199"/>
      <c r="J47" s="199"/>
      <c r="K47" s="199"/>
      <c r="L47" s="199"/>
      <c r="M47" s="199"/>
      <c r="N47" s="199"/>
      <c r="O47" s="199"/>
      <c r="P47" s="199"/>
      <c r="Q47" s="199"/>
      <c r="R47" s="199"/>
      <c r="S47" s="199"/>
      <c r="T47" s="199"/>
      <c r="U47" s="199"/>
      <c r="V47" s="199"/>
      <c r="W47" s="199"/>
      <c r="X47" s="199"/>
      <c r="Y47" s="199"/>
      <c r="Z47" s="199"/>
      <c r="AA47" s="199"/>
      <c r="AB47" s="199"/>
      <c r="AC47" s="199"/>
      <c r="AD47" s="199"/>
      <c r="AE47" s="199"/>
      <c r="AF47" s="199"/>
      <c r="AG47" s="199"/>
      <c r="AH47" s="199"/>
      <c r="AI47" s="199"/>
      <c r="AJ47" s="199"/>
      <c r="AK47" s="199"/>
      <c r="AL47" s="199"/>
      <c r="AM47" s="199"/>
      <c r="AN47" s="20"/>
    </row>
    <row r="48" spans="1:40" x14ac:dyDescent="0.3">
      <c r="A48" s="45"/>
      <c r="B48" s="195"/>
      <c r="C48" s="196"/>
      <c r="D48" s="198"/>
      <c r="E48" s="195"/>
      <c r="F48" s="198"/>
      <c r="G48" s="197"/>
      <c r="H48" s="199"/>
      <c r="I48" s="199"/>
      <c r="J48" s="199"/>
      <c r="K48" s="199"/>
      <c r="L48" s="199"/>
      <c r="M48" s="199"/>
      <c r="N48" s="199"/>
      <c r="O48" s="199"/>
      <c r="P48" s="199"/>
      <c r="Q48" s="199"/>
      <c r="R48" s="199"/>
      <c r="S48" s="199"/>
      <c r="T48" s="199"/>
      <c r="U48" s="199"/>
      <c r="V48" s="199"/>
      <c r="W48" s="199"/>
      <c r="X48" s="199"/>
      <c r="Y48" s="199"/>
      <c r="Z48" s="199"/>
      <c r="AA48" s="199"/>
      <c r="AB48" s="199"/>
      <c r="AC48" s="199"/>
      <c r="AD48" s="199"/>
      <c r="AE48" s="199"/>
      <c r="AF48" s="199"/>
      <c r="AG48" s="199"/>
      <c r="AH48" s="199"/>
      <c r="AI48" s="199"/>
      <c r="AJ48" s="199"/>
      <c r="AK48" s="199"/>
      <c r="AL48" s="199"/>
      <c r="AM48" s="199"/>
      <c r="AN48" s="20"/>
    </row>
    <row r="49" spans="1:40" x14ac:dyDescent="0.3">
      <c r="A49" s="45"/>
      <c r="B49" s="195"/>
      <c r="C49" s="196"/>
      <c r="D49" s="198"/>
      <c r="E49" s="195"/>
      <c r="F49" s="198"/>
      <c r="G49" s="197"/>
      <c r="H49" s="199"/>
      <c r="I49" s="199"/>
      <c r="J49" s="199"/>
      <c r="K49" s="199"/>
      <c r="L49" s="199"/>
      <c r="M49" s="199"/>
      <c r="N49" s="199"/>
      <c r="O49" s="199"/>
      <c r="P49" s="199"/>
      <c r="Q49" s="199"/>
      <c r="R49" s="199"/>
      <c r="S49" s="199"/>
      <c r="T49" s="199"/>
      <c r="U49" s="199"/>
      <c r="V49" s="199"/>
      <c r="W49" s="199"/>
      <c r="X49" s="199"/>
      <c r="Y49" s="199"/>
      <c r="Z49" s="199"/>
      <c r="AA49" s="199"/>
      <c r="AB49" s="199"/>
      <c r="AC49" s="199"/>
      <c r="AD49" s="199"/>
      <c r="AE49" s="199"/>
      <c r="AF49" s="199"/>
      <c r="AG49" s="199"/>
      <c r="AH49" s="199"/>
      <c r="AI49" s="199"/>
      <c r="AJ49" s="199"/>
      <c r="AK49" s="199"/>
      <c r="AL49" s="199"/>
      <c r="AM49" s="199"/>
      <c r="AN49" s="20"/>
    </row>
    <row r="50" spans="1:40" x14ac:dyDescent="0.3">
      <c r="A50" s="45"/>
      <c r="B50" s="195"/>
      <c r="C50" s="196"/>
      <c r="D50" s="198"/>
      <c r="E50" s="195"/>
      <c r="F50" s="198"/>
      <c r="G50" s="197"/>
      <c r="H50" s="199"/>
      <c r="I50" s="199"/>
      <c r="J50" s="199"/>
      <c r="K50" s="199"/>
      <c r="L50" s="199"/>
      <c r="M50" s="199"/>
      <c r="N50" s="199"/>
      <c r="O50" s="199"/>
      <c r="P50" s="199"/>
      <c r="Q50" s="199"/>
      <c r="R50" s="199"/>
      <c r="S50" s="199"/>
      <c r="T50" s="199"/>
      <c r="U50" s="199"/>
      <c r="V50" s="199"/>
      <c r="W50" s="199"/>
      <c r="X50" s="199"/>
      <c r="Y50" s="199"/>
      <c r="Z50" s="199"/>
      <c r="AA50" s="199"/>
      <c r="AB50" s="199"/>
      <c r="AC50" s="199"/>
      <c r="AD50" s="199"/>
      <c r="AE50" s="199"/>
      <c r="AF50" s="199"/>
      <c r="AG50" s="199"/>
      <c r="AH50" s="199"/>
      <c r="AI50" s="199"/>
      <c r="AJ50" s="199"/>
      <c r="AK50" s="199"/>
      <c r="AL50" s="199"/>
      <c r="AM50" s="199"/>
      <c r="AN50" s="20"/>
    </row>
    <row r="51" spans="1:40" x14ac:dyDescent="0.3">
      <c r="A51" s="45"/>
      <c r="B51" s="195"/>
      <c r="C51" s="196"/>
      <c r="D51" s="198"/>
      <c r="E51" s="195"/>
      <c r="F51" s="198"/>
      <c r="G51" s="197"/>
      <c r="H51" s="199"/>
      <c r="I51" s="199"/>
      <c r="J51" s="199"/>
      <c r="K51" s="199"/>
      <c r="L51" s="199"/>
      <c r="M51" s="199"/>
      <c r="N51" s="199"/>
      <c r="O51" s="199"/>
      <c r="P51" s="199"/>
      <c r="Q51" s="199"/>
      <c r="R51" s="199"/>
      <c r="S51" s="199"/>
      <c r="T51" s="199"/>
      <c r="U51" s="199"/>
      <c r="V51" s="199"/>
      <c r="W51" s="199"/>
      <c r="X51" s="199"/>
      <c r="Y51" s="199"/>
      <c r="Z51" s="199"/>
      <c r="AA51" s="199"/>
      <c r="AB51" s="199"/>
      <c r="AC51" s="199"/>
      <c r="AD51" s="199"/>
      <c r="AE51" s="199"/>
      <c r="AF51" s="199"/>
      <c r="AG51" s="199"/>
      <c r="AH51" s="199"/>
      <c r="AI51" s="199"/>
      <c r="AJ51" s="199"/>
      <c r="AK51" s="199"/>
      <c r="AL51" s="199"/>
      <c r="AM51" s="199"/>
      <c r="AN51" s="20"/>
    </row>
    <row r="52" spans="1:40" x14ac:dyDescent="0.3">
      <c r="A52" s="45"/>
      <c r="B52" s="195"/>
      <c r="C52" s="196"/>
      <c r="D52" s="198"/>
      <c r="E52" s="195"/>
      <c r="F52" s="198"/>
      <c r="G52" s="197"/>
      <c r="H52" s="199"/>
      <c r="I52" s="199"/>
      <c r="J52" s="199"/>
      <c r="K52" s="199"/>
      <c r="L52" s="199"/>
      <c r="M52" s="199"/>
      <c r="N52" s="199"/>
      <c r="O52" s="199"/>
      <c r="P52" s="199"/>
      <c r="Q52" s="199"/>
      <c r="R52" s="199"/>
      <c r="S52" s="199"/>
      <c r="T52" s="199"/>
      <c r="U52" s="199"/>
      <c r="V52" s="199"/>
      <c r="W52" s="199"/>
      <c r="X52" s="199"/>
      <c r="Y52" s="199"/>
      <c r="Z52" s="199"/>
      <c r="AA52" s="199"/>
      <c r="AB52" s="199"/>
      <c r="AC52" s="199"/>
      <c r="AD52" s="199"/>
      <c r="AE52" s="199"/>
      <c r="AF52" s="199"/>
      <c r="AG52" s="199"/>
      <c r="AH52" s="199"/>
      <c r="AI52" s="199"/>
      <c r="AJ52" s="199"/>
      <c r="AK52" s="199"/>
      <c r="AL52" s="199"/>
      <c r="AM52" s="199"/>
      <c r="AN52" s="20"/>
    </row>
    <row r="53" spans="1:40" x14ac:dyDescent="0.3">
      <c r="A53" s="45"/>
      <c r="B53" s="195"/>
      <c r="C53" s="196"/>
      <c r="D53" s="198"/>
      <c r="E53" s="195"/>
      <c r="F53" s="198"/>
      <c r="G53" s="197"/>
      <c r="H53" s="199"/>
      <c r="I53" s="199"/>
      <c r="J53" s="199"/>
      <c r="K53" s="199"/>
      <c r="L53" s="199"/>
      <c r="M53" s="199"/>
      <c r="N53" s="199"/>
      <c r="O53" s="199"/>
      <c r="P53" s="199"/>
      <c r="Q53" s="199"/>
      <c r="R53" s="199"/>
      <c r="S53" s="199"/>
      <c r="T53" s="199"/>
      <c r="U53" s="199"/>
      <c r="V53" s="199"/>
      <c r="W53" s="199"/>
      <c r="X53" s="199"/>
      <c r="Y53" s="199"/>
      <c r="Z53" s="199"/>
      <c r="AA53" s="199"/>
      <c r="AB53" s="199"/>
      <c r="AC53" s="199"/>
      <c r="AD53" s="199"/>
      <c r="AE53" s="199"/>
      <c r="AF53" s="199"/>
      <c r="AG53" s="199"/>
      <c r="AH53" s="199"/>
      <c r="AI53" s="199"/>
      <c r="AJ53" s="199"/>
      <c r="AK53" s="199"/>
      <c r="AL53" s="199"/>
      <c r="AM53" s="199"/>
      <c r="AN53" s="20"/>
    </row>
    <row r="54" spans="1:40" x14ac:dyDescent="0.3">
      <c r="A54" s="45"/>
      <c r="B54" s="195"/>
      <c r="C54" s="196"/>
      <c r="D54" s="198"/>
      <c r="E54" s="195"/>
      <c r="F54" s="198"/>
      <c r="G54" s="197"/>
      <c r="H54" s="199"/>
      <c r="I54" s="199"/>
      <c r="J54" s="199"/>
      <c r="K54" s="199"/>
      <c r="L54" s="199"/>
      <c r="M54" s="199"/>
      <c r="N54" s="199"/>
      <c r="O54" s="199"/>
      <c r="P54" s="199"/>
      <c r="Q54" s="199"/>
      <c r="R54" s="199"/>
      <c r="S54" s="199"/>
      <c r="T54" s="199"/>
      <c r="U54" s="199"/>
      <c r="V54" s="199"/>
      <c r="W54" s="199"/>
      <c r="X54" s="199"/>
      <c r="Y54" s="199"/>
      <c r="Z54" s="199"/>
      <c r="AA54" s="199"/>
      <c r="AB54" s="199"/>
      <c r="AC54" s="199"/>
      <c r="AD54" s="199"/>
      <c r="AE54" s="199"/>
      <c r="AF54" s="199"/>
      <c r="AG54" s="199"/>
      <c r="AH54" s="199"/>
      <c r="AI54" s="199"/>
      <c r="AJ54" s="199"/>
      <c r="AK54" s="199"/>
      <c r="AL54" s="199"/>
      <c r="AM54" s="199"/>
      <c r="AN54" s="20"/>
    </row>
    <row r="55" spans="1:40" x14ac:dyDescent="0.3">
      <c r="A55" s="45"/>
      <c r="B55" s="195"/>
      <c r="C55" s="196"/>
      <c r="D55" s="198"/>
      <c r="E55" s="195"/>
      <c r="F55" s="198"/>
      <c r="G55" s="197"/>
      <c r="H55" s="199"/>
      <c r="I55" s="199"/>
      <c r="J55" s="199"/>
      <c r="K55" s="199"/>
      <c r="L55" s="199"/>
      <c r="M55" s="199"/>
      <c r="N55" s="199"/>
      <c r="O55" s="199"/>
      <c r="P55" s="199"/>
      <c r="Q55" s="199"/>
      <c r="R55" s="199"/>
      <c r="S55" s="199"/>
      <c r="T55" s="199"/>
      <c r="U55" s="199"/>
      <c r="V55" s="199"/>
      <c r="W55" s="199"/>
      <c r="X55" s="199"/>
      <c r="Y55" s="199"/>
      <c r="Z55" s="199"/>
      <c r="AA55" s="199"/>
      <c r="AB55" s="199"/>
      <c r="AC55" s="199"/>
      <c r="AD55" s="199"/>
      <c r="AE55" s="199"/>
      <c r="AF55" s="199"/>
      <c r="AG55" s="199"/>
      <c r="AH55" s="199"/>
      <c r="AI55" s="199"/>
      <c r="AJ55" s="199"/>
      <c r="AK55" s="199"/>
      <c r="AL55" s="199"/>
      <c r="AM55" s="199"/>
      <c r="AN55" s="20"/>
    </row>
    <row r="56" spans="1:40" x14ac:dyDescent="0.3">
      <c r="A56" s="45"/>
      <c r="B56" s="195"/>
      <c r="C56" s="196"/>
      <c r="D56" s="198"/>
      <c r="E56" s="195"/>
      <c r="F56" s="198"/>
      <c r="G56" s="197"/>
      <c r="H56" s="199"/>
      <c r="I56" s="199"/>
      <c r="J56" s="199"/>
      <c r="K56" s="199"/>
      <c r="L56" s="199"/>
      <c r="M56" s="199"/>
      <c r="N56" s="199"/>
      <c r="O56" s="199"/>
      <c r="P56" s="199"/>
      <c r="Q56" s="199"/>
      <c r="R56" s="199"/>
      <c r="S56" s="199"/>
      <c r="T56" s="199"/>
      <c r="U56" s="199"/>
      <c r="V56" s="199"/>
      <c r="W56" s="199"/>
      <c r="X56" s="199"/>
      <c r="Y56" s="199"/>
      <c r="Z56" s="199"/>
      <c r="AA56" s="199"/>
      <c r="AB56" s="199"/>
      <c r="AC56" s="199"/>
      <c r="AD56" s="199"/>
      <c r="AE56" s="199"/>
      <c r="AF56" s="199"/>
      <c r="AG56" s="199"/>
      <c r="AH56" s="199"/>
      <c r="AI56" s="199"/>
      <c r="AJ56" s="199"/>
      <c r="AK56" s="199"/>
      <c r="AL56" s="199"/>
      <c r="AM56" s="199"/>
      <c r="AN56" s="20"/>
    </row>
    <row r="57" spans="1:40" x14ac:dyDescent="0.3">
      <c r="A57" s="45"/>
      <c r="B57" s="195"/>
      <c r="C57" s="196"/>
      <c r="D57" s="198"/>
      <c r="E57" s="195"/>
      <c r="F57" s="198"/>
      <c r="G57" s="197"/>
      <c r="H57" s="199"/>
      <c r="I57" s="199"/>
      <c r="J57" s="199"/>
      <c r="K57" s="199"/>
      <c r="L57" s="199"/>
      <c r="M57" s="199"/>
      <c r="N57" s="199"/>
      <c r="O57" s="199"/>
      <c r="P57" s="199"/>
      <c r="Q57" s="199"/>
      <c r="R57" s="199"/>
      <c r="S57" s="199"/>
      <c r="T57" s="199"/>
      <c r="U57" s="199"/>
      <c r="V57" s="199"/>
      <c r="W57" s="199"/>
      <c r="X57" s="199"/>
      <c r="Y57" s="199"/>
      <c r="Z57" s="199"/>
      <c r="AA57" s="199"/>
      <c r="AB57" s="199"/>
      <c r="AC57" s="199"/>
      <c r="AD57" s="199"/>
      <c r="AE57" s="199"/>
      <c r="AF57" s="199"/>
      <c r="AG57" s="199"/>
      <c r="AH57" s="199"/>
      <c r="AI57" s="199"/>
      <c r="AJ57" s="199"/>
      <c r="AK57" s="199"/>
      <c r="AL57" s="199"/>
      <c r="AM57" s="199"/>
      <c r="AN57" s="20"/>
    </row>
    <row r="58" spans="1:40" x14ac:dyDescent="0.3">
      <c r="A58" s="45"/>
      <c r="B58" s="195"/>
      <c r="C58" s="196"/>
      <c r="D58" s="198"/>
      <c r="E58" s="195"/>
      <c r="F58" s="198"/>
      <c r="G58" s="197"/>
      <c r="H58" s="199"/>
      <c r="I58" s="199"/>
      <c r="J58" s="199"/>
      <c r="K58" s="199"/>
      <c r="L58" s="199"/>
      <c r="M58" s="199"/>
      <c r="N58" s="199"/>
      <c r="O58" s="199"/>
      <c r="P58" s="199"/>
      <c r="Q58" s="199"/>
      <c r="R58" s="199"/>
      <c r="S58" s="199"/>
      <c r="T58" s="199"/>
      <c r="U58" s="199"/>
      <c r="V58" s="199"/>
      <c r="W58" s="199"/>
      <c r="X58" s="199"/>
      <c r="Y58" s="199"/>
      <c r="Z58" s="199"/>
      <c r="AA58" s="199"/>
      <c r="AB58" s="199"/>
      <c r="AC58" s="199"/>
      <c r="AD58" s="199"/>
      <c r="AE58" s="199"/>
      <c r="AF58" s="199"/>
      <c r="AG58" s="199"/>
      <c r="AH58" s="199"/>
      <c r="AI58" s="199"/>
      <c r="AJ58" s="199"/>
      <c r="AK58" s="199"/>
      <c r="AL58" s="199"/>
      <c r="AM58" s="199"/>
      <c r="AN58" s="20"/>
    </row>
    <row r="59" spans="1:40" x14ac:dyDescent="0.3">
      <c r="A59" s="45"/>
      <c r="B59" s="195"/>
      <c r="C59" s="196"/>
      <c r="D59" s="198"/>
      <c r="E59" s="195"/>
      <c r="F59" s="198"/>
      <c r="G59" s="197"/>
      <c r="H59" s="199"/>
      <c r="I59" s="199"/>
      <c r="J59" s="199"/>
      <c r="K59" s="199"/>
      <c r="L59" s="199"/>
      <c r="M59" s="199"/>
      <c r="N59" s="199"/>
      <c r="O59" s="199"/>
      <c r="P59" s="199"/>
      <c r="Q59" s="199"/>
      <c r="R59" s="199"/>
      <c r="S59" s="199"/>
      <c r="T59" s="199"/>
      <c r="U59" s="199"/>
      <c r="V59" s="199"/>
      <c r="W59" s="199"/>
      <c r="X59" s="199"/>
      <c r="Y59" s="199"/>
      <c r="Z59" s="199"/>
      <c r="AA59" s="199"/>
      <c r="AB59" s="199"/>
      <c r="AC59" s="199"/>
      <c r="AD59" s="199"/>
      <c r="AE59" s="199"/>
      <c r="AF59" s="199"/>
      <c r="AG59" s="199"/>
      <c r="AH59" s="199"/>
      <c r="AI59" s="199"/>
      <c r="AJ59" s="199"/>
      <c r="AK59" s="199"/>
      <c r="AL59" s="199"/>
      <c r="AM59" s="199"/>
      <c r="AN59" s="20"/>
    </row>
    <row r="60" spans="1:40" x14ac:dyDescent="0.3">
      <c r="A60" s="45"/>
      <c r="B60" s="195"/>
      <c r="C60" s="196"/>
      <c r="D60" s="198"/>
      <c r="E60" s="195"/>
      <c r="F60" s="198"/>
      <c r="G60" s="197"/>
      <c r="H60" s="199"/>
      <c r="I60" s="199"/>
      <c r="J60" s="199"/>
      <c r="K60" s="199"/>
      <c r="L60" s="199"/>
      <c r="M60" s="199"/>
      <c r="N60" s="199"/>
      <c r="O60" s="199"/>
      <c r="P60" s="199"/>
      <c r="Q60" s="199"/>
      <c r="R60" s="199"/>
      <c r="S60" s="199"/>
      <c r="T60" s="199"/>
      <c r="U60" s="199"/>
      <c r="V60" s="199"/>
      <c r="W60" s="199"/>
      <c r="X60" s="199"/>
      <c r="Y60" s="199"/>
      <c r="Z60" s="199"/>
      <c r="AA60" s="199"/>
      <c r="AB60" s="199"/>
      <c r="AC60" s="199"/>
      <c r="AD60" s="199"/>
      <c r="AE60" s="199"/>
      <c r="AF60" s="199"/>
      <c r="AG60" s="199"/>
      <c r="AH60" s="199"/>
      <c r="AI60" s="199"/>
      <c r="AJ60" s="199"/>
      <c r="AK60" s="199"/>
      <c r="AL60" s="199"/>
      <c r="AM60" s="199"/>
      <c r="AN60" s="20"/>
    </row>
    <row r="61" spans="1:40" x14ac:dyDescent="0.3">
      <c r="A61" s="45"/>
      <c r="B61" s="195"/>
      <c r="C61" s="196"/>
      <c r="D61" s="198"/>
      <c r="E61" s="195"/>
      <c r="F61" s="198"/>
      <c r="G61" s="197"/>
      <c r="H61" s="199"/>
      <c r="I61" s="199"/>
      <c r="J61" s="199"/>
      <c r="K61" s="199"/>
      <c r="L61" s="199"/>
      <c r="M61" s="199"/>
      <c r="N61" s="199"/>
      <c r="O61" s="199"/>
      <c r="P61" s="199"/>
      <c r="Q61" s="199"/>
      <c r="R61" s="199"/>
      <c r="S61" s="199"/>
      <c r="T61" s="199"/>
      <c r="U61" s="199"/>
      <c r="V61" s="199"/>
      <c r="W61" s="199"/>
      <c r="X61" s="199"/>
      <c r="Y61" s="199"/>
      <c r="Z61" s="199"/>
      <c r="AA61" s="199"/>
      <c r="AB61" s="199"/>
      <c r="AC61" s="199"/>
      <c r="AD61" s="199"/>
      <c r="AE61" s="199"/>
      <c r="AF61" s="199"/>
      <c r="AG61" s="199"/>
      <c r="AH61" s="199"/>
      <c r="AI61" s="199"/>
      <c r="AJ61" s="199"/>
      <c r="AK61" s="199"/>
      <c r="AL61" s="199"/>
      <c r="AM61" s="199"/>
      <c r="AN61" s="20"/>
    </row>
    <row r="62" spans="1:40" x14ac:dyDescent="0.3">
      <c r="A62" s="45"/>
      <c r="B62" s="195"/>
      <c r="C62" s="196"/>
      <c r="D62" s="198"/>
      <c r="E62" s="195"/>
      <c r="F62" s="198"/>
      <c r="G62" s="197"/>
      <c r="H62" s="199"/>
      <c r="I62" s="199"/>
      <c r="J62" s="199"/>
      <c r="K62" s="199"/>
      <c r="L62" s="199"/>
      <c r="M62" s="199"/>
      <c r="N62" s="199"/>
      <c r="O62" s="199"/>
      <c r="P62" s="199"/>
      <c r="Q62" s="199"/>
      <c r="R62" s="199"/>
      <c r="S62" s="199"/>
      <c r="T62" s="199"/>
      <c r="U62" s="199"/>
      <c r="V62" s="199"/>
      <c r="W62" s="199"/>
      <c r="X62" s="199"/>
      <c r="Y62" s="199"/>
      <c r="Z62" s="199"/>
      <c r="AA62" s="199"/>
      <c r="AB62" s="199"/>
      <c r="AC62" s="199"/>
      <c r="AD62" s="199"/>
      <c r="AE62" s="199"/>
      <c r="AF62" s="199"/>
      <c r="AG62" s="199"/>
      <c r="AH62" s="199"/>
      <c r="AI62" s="199"/>
      <c r="AJ62" s="199"/>
      <c r="AK62" s="199"/>
      <c r="AL62" s="199"/>
      <c r="AM62" s="199"/>
      <c r="AN62" s="20"/>
    </row>
    <row r="63" spans="1:40" x14ac:dyDescent="0.3">
      <c r="A63" s="45"/>
      <c r="B63" s="195"/>
      <c r="C63" s="196"/>
      <c r="D63" s="198"/>
      <c r="E63" s="195"/>
      <c r="F63" s="198"/>
      <c r="G63" s="197"/>
      <c r="H63" s="199"/>
      <c r="I63" s="199"/>
      <c r="J63" s="199"/>
      <c r="K63" s="199"/>
      <c r="L63" s="199"/>
      <c r="M63" s="199"/>
      <c r="N63" s="199"/>
      <c r="O63" s="199"/>
      <c r="P63" s="199"/>
      <c r="Q63" s="199"/>
      <c r="R63" s="199"/>
      <c r="S63" s="199"/>
      <c r="T63" s="199"/>
      <c r="U63" s="199"/>
      <c r="V63" s="199"/>
      <c r="W63" s="199"/>
      <c r="X63" s="199"/>
      <c r="Y63" s="199"/>
      <c r="Z63" s="199"/>
      <c r="AA63" s="199"/>
      <c r="AB63" s="199"/>
      <c r="AC63" s="199"/>
      <c r="AD63" s="199"/>
      <c r="AE63" s="199"/>
      <c r="AF63" s="199"/>
      <c r="AG63" s="199"/>
      <c r="AH63" s="199"/>
      <c r="AI63" s="199"/>
      <c r="AJ63" s="199"/>
      <c r="AK63" s="199"/>
      <c r="AL63" s="199"/>
      <c r="AM63" s="199"/>
      <c r="AN63" s="20"/>
    </row>
    <row r="64" spans="1:40" x14ac:dyDescent="0.3">
      <c r="A64" s="45"/>
      <c r="B64" s="195"/>
      <c r="C64" s="196"/>
      <c r="D64" s="198"/>
      <c r="E64" s="195"/>
      <c r="F64" s="198"/>
      <c r="G64" s="197"/>
      <c r="H64" s="199"/>
      <c r="I64" s="199"/>
      <c r="J64" s="199"/>
      <c r="K64" s="199"/>
      <c r="L64" s="199"/>
      <c r="M64" s="199"/>
      <c r="N64" s="199"/>
      <c r="O64" s="199"/>
      <c r="P64" s="199"/>
      <c r="Q64" s="199"/>
      <c r="R64" s="199"/>
      <c r="S64" s="199"/>
      <c r="T64" s="199"/>
      <c r="U64" s="199"/>
      <c r="V64" s="199"/>
      <c r="W64" s="199"/>
      <c r="X64" s="199"/>
      <c r="Y64" s="199"/>
      <c r="Z64" s="199"/>
      <c r="AA64" s="199"/>
      <c r="AB64" s="199"/>
      <c r="AC64" s="199"/>
      <c r="AD64" s="199"/>
      <c r="AE64" s="199"/>
      <c r="AF64" s="199"/>
      <c r="AG64" s="199"/>
      <c r="AH64" s="199"/>
      <c r="AI64" s="199"/>
      <c r="AJ64" s="199"/>
      <c r="AK64" s="199"/>
      <c r="AL64" s="199"/>
      <c r="AM64" s="199"/>
      <c r="AN64" s="20"/>
    </row>
    <row r="65" spans="1:40" x14ac:dyDescent="0.3">
      <c r="A65" s="45"/>
      <c r="B65" s="195"/>
      <c r="C65" s="196"/>
      <c r="D65" s="198"/>
      <c r="E65" s="195"/>
      <c r="F65" s="198"/>
      <c r="G65" s="197"/>
      <c r="H65" s="199"/>
      <c r="I65" s="199"/>
      <c r="J65" s="199"/>
      <c r="K65" s="199"/>
      <c r="L65" s="199"/>
      <c r="M65" s="199"/>
      <c r="N65" s="199"/>
      <c r="O65" s="199"/>
      <c r="P65" s="199"/>
      <c r="Q65" s="199"/>
      <c r="R65" s="199"/>
      <c r="S65" s="199"/>
      <c r="T65" s="199"/>
      <c r="U65" s="199"/>
      <c r="V65" s="199"/>
      <c r="W65" s="199"/>
      <c r="X65" s="199"/>
      <c r="Y65" s="199"/>
      <c r="Z65" s="199"/>
      <c r="AA65" s="199"/>
      <c r="AB65" s="199"/>
      <c r="AC65" s="199"/>
      <c r="AD65" s="199"/>
      <c r="AE65" s="199"/>
      <c r="AF65" s="199"/>
      <c r="AG65" s="199"/>
      <c r="AH65" s="199"/>
      <c r="AI65" s="199"/>
      <c r="AJ65" s="199"/>
      <c r="AK65" s="199"/>
      <c r="AL65" s="199"/>
      <c r="AM65" s="199"/>
      <c r="AN65" s="20"/>
    </row>
    <row r="66" spans="1:40" x14ac:dyDescent="0.3">
      <c r="A66" s="45"/>
      <c r="B66" s="195"/>
      <c r="C66" s="196"/>
      <c r="D66" s="198"/>
      <c r="E66" s="195"/>
      <c r="F66" s="198"/>
      <c r="G66" s="197"/>
      <c r="H66" s="199"/>
      <c r="I66" s="199"/>
      <c r="J66" s="199"/>
      <c r="K66" s="199"/>
      <c r="L66" s="199"/>
      <c r="M66" s="199"/>
      <c r="N66" s="199"/>
      <c r="O66" s="199"/>
      <c r="P66" s="199"/>
      <c r="Q66" s="199"/>
      <c r="R66" s="199"/>
      <c r="S66" s="199"/>
      <c r="T66" s="199"/>
      <c r="U66" s="199"/>
      <c r="V66" s="199"/>
      <c r="W66" s="199"/>
      <c r="X66" s="199"/>
      <c r="Y66" s="199"/>
      <c r="Z66" s="199"/>
      <c r="AA66" s="199"/>
      <c r="AB66" s="199"/>
      <c r="AC66" s="199"/>
      <c r="AD66" s="199"/>
      <c r="AE66" s="199"/>
      <c r="AF66" s="199"/>
      <c r="AG66" s="199"/>
      <c r="AH66" s="199"/>
      <c r="AI66" s="199"/>
      <c r="AJ66" s="199"/>
      <c r="AK66" s="199"/>
      <c r="AL66" s="199"/>
      <c r="AM66" s="199"/>
      <c r="AN66" s="20"/>
    </row>
    <row r="67" spans="1:40" x14ac:dyDescent="0.3">
      <c r="A67" s="45"/>
      <c r="B67" s="195"/>
      <c r="C67" s="196"/>
      <c r="D67" s="198"/>
      <c r="E67" s="195"/>
      <c r="F67" s="198"/>
      <c r="G67" s="197"/>
      <c r="H67" s="199"/>
      <c r="I67" s="199"/>
      <c r="J67" s="199"/>
      <c r="K67" s="199"/>
      <c r="L67" s="199"/>
      <c r="M67" s="199"/>
      <c r="N67" s="199"/>
      <c r="O67" s="199"/>
      <c r="P67" s="199"/>
      <c r="Q67" s="199"/>
      <c r="R67" s="199"/>
      <c r="S67" s="199"/>
      <c r="T67" s="199"/>
      <c r="U67" s="199"/>
      <c r="V67" s="199"/>
      <c r="W67" s="199"/>
      <c r="X67" s="199"/>
      <c r="Y67" s="199"/>
      <c r="Z67" s="199"/>
      <c r="AA67" s="199"/>
      <c r="AB67" s="199"/>
      <c r="AC67" s="199"/>
      <c r="AD67" s="199"/>
      <c r="AE67" s="199"/>
      <c r="AF67" s="199"/>
      <c r="AG67" s="199"/>
      <c r="AH67" s="199"/>
      <c r="AI67" s="199"/>
      <c r="AJ67" s="199"/>
      <c r="AK67" s="199"/>
      <c r="AL67" s="199"/>
      <c r="AM67" s="199"/>
      <c r="AN67" s="20"/>
    </row>
    <row r="68" spans="1:40" x14ac:dyDescent="0.3">
      <c r="A68" s="45"/>
      <c r="B68" s="195"/>
      <c r="C68" s="196"/>
      <c r="D68" s="198"/>
      <c r="E68" s="195"/>
      <c r="F68" s="198"/>
      <c r="G68" s="197"/>
      <c r="H68" s="199"/>
      <c r="I68" s="199"/>
      <c r="J68" s="199"/>
      <c r="K68" s="199"/>
      <c r="L68" s="199"/>
      <c r="M68" s="199"/>
      <c r="N68" s="199"/>
      <c r="O68" s="199"/>
      <c r="P68" s="199"/>
      <c r="Q68" s="199"/>
      <c r="R68" s="199"/>
      <c r="S68" s="199"/>
      <c r="T68" s="199"/>
      <c r="U68" s="199"/>
      <c r="V68" s="199"/>
      <c r="W68" s="199"/>
      <c r="X68" s="199"/>
      <c r="Y68" s="199"/>
      <c r="Z68" s="199"/>
      <c r="AA68" s="199"/>
      <c r="AB68" s="199"/>
      <c r="AC68" s="199"/>
      <c r="AD68" s="199"/>
      <c r="AE68" s="199"/>
      <c r="AF68" s="199"/>
      <c r="AG68" s="199"/>
      <c r="AH68" s="199"/>
      <c r="AI68" s="199"/>
      <c r="AJ68" s="199"/>
      <c r="AK68" s="199"/>
      <c r="AL68" s="199"/>
      <c r="AM68" s="199"/>
      <c r="AN68" s="20"/>
    </row>
    <row r="69" spans="1:40" x14ac:dyDescent="0.3">
      <c r="A69" s="45"/>
      <c r="B69" s="195"/>
      <c r="C69" s="196"/>
      <c r="D69" s="198"/>
      <c r="E69" s="195"/>
      <c r="F69" s="198"/>
      <c r="G69" s="197"/>
      <c r="H69" s="199"/>
      <c r="I69" s="199"/>
      <c r="J69" s="199"/>
      <c r="K69" s="199"/>
      <c r="L69" s="199"/>
      <c r="M69" s="199"/>
      <c r="N69" s="199"/>
      <c r="O69" s="199"/>
      <c r="P69" s="199"/>
      <c r="Q69" s="199"/>
      <c r="R69" s="199"/>
      <c r="S69" s="199"/>
      <c r="T69" s="199"/>
      <c r="U69" s="199"/>
      <c r="V69" s="199"/>
      <c r="W69" s="199"/>
      <c r="X69" s="199"/>
      <c r="Y69" s="199"/>
      <c r="Z69" s="199"/>
      <c r="AA69" s="199"/>
      <c r="AB69" s="199"/>
      <c r="AC69" s="199"/>
      <c r="AD69" s="199"/>
      <c r="AE69" s="199"/>
      <c r="AF69" s="199"/>
      <c r="AG69" s="199"/>
      <c r="AH69" s="199"/>
      <c r="AI69" s="199"/>
      <c r="AJ69" s="199"/>
      <c r="AK69" s="199"/>
      <c r="AL69" s="199"/>
      <c r="AM69" s="199"/>
      <c r="AN69" s="20"/>
    </row>
    <row r="70" spans="1:40" x14ac:dyDescent="0.3">
      <c r="A70" s="45"/>
      <c r="B70" s="195"/>
      <c r="C70" s="196"/>
      <c r="D70" s="198"/>
      <c r="E70" s="195"/>
      <c r="F70" s="198"/>
      <c r="G70" s="197"/>
      <c r="H70" s="199"/>
      <c r="I70" s="199"/>
      <c r="J70" s="199"/>
      <c r="K70" s="199"/>
      <c r="L70" s="199"/>
      <c r="M70" s="199"/>
      <c r="N70" s="199"/>
      <c r="O70" s="199"/>
      <c r="P70" s="199"/>
      <c r="Q70" s="199"/>
      <c r="R70" s="199"/>
      <c r="S70" s="199"/>
      <c r="T70" s="199"/>
      <c r="U70" s="199"/>
      <c r="V70" s="199"/>
      <c r="W70" s="199"/>
      <c r="X70" s="199"/>
      <c r="Y70" s="199"/>
      <c r="Z70" s="199"/>
      <c r="AA70" s="199"/>
      <c r="AB70" s="199"/>
      <c r="AC70" s="199"/>
      <c r="AD70" s="199"/>
      <c r="AE70" s="199"/>
      <c r="AF70" s="199"/>
      <c r="AG70" s="199"/>
      <c r="AH70" s="199"/>
      <c r="AI70" s="199"/>
      <c r="AJ70" s="199"/>
      <c r="AK70" s="199"/>
      <c r="AL70" s="199"/>
      <c r="AM70" s="199"/>
      <c r="AN70" s="20"/>
    </row>
    <row r="71" spans="1:40" x14ac:dyDescent="0.3">
      <c r="A71" s="45"/>
      <c r="B71" s="195"/>
      <c r="C71" s="196"/>
      <c r="D71" s="198"/>
      <c r="E71" s="195"/>
      <c r="F71" s="198"/>
      <c r="G71" s="197"/>
      <c r="H71" s="199"/>
      <c r="I71" s="199"/>
      <c r="J71" s="199"/>
      <c r="K71" s="199"/>
      <c r="L71" s="199"/>
      <c r="M71" s="199"/>
      <c r="N71" s="199"/>
      <c r="O71" s="199"/>
      <c r="P71" s="199"/>
      <c r="Q71" s="199"/>
      <c r="R71" s="199"/>
      <c r="S71" s="199"/>
      <c r="T71" s="199"/>
      <c r="U71" s="199"/>
      <c r="V71" s="199"/>
      <c r="W71" s="199"/>
      <c r="X71" s="199"/>
      <c r="Y71" s="199"/>
      <c r="Z71" s="199"/>
      <c r="AA71" s="199"/>
      <c r="AB71" s="199"/>
      <c r="AC71" s="199"/>
      <c r="AD71" s="199"/>
      <c r="AE71" s="199"/>
      <c r="AF71" s="199"/>
      <c r="AG71" s="199"/>
      <c r="AH71" s="199"/>
      <c r="AI71" s="199"/>
      <c r="AJ71" s="199"/>
      <c r="AK71" s="199"/>
      <c r="AL71" s="199"/>
      <c r="AM71" s="199"/>
      <c r="AN71" s="20"/>
    </row>
    <row r="72" spans="1:40" x14ac:dyDescent="0.3">
      <c r="A72" s="45"/>
      <c r="B72" s="195"/>
      <c r="C72" s="196"/>
      <c r="D72" s="198"/>
      <c r="E72" s="195"/>
      <c r="F72" s="198"/>
      <c r="G72" s="197"/>
      <c r="H72" s="199"/>
      <c r="I72" s="199"/>
      <c r="J72" s="199"/>
      <c r="K72" s="199"/>
      <c r="L72" s="199"/>
      <c r="M72" s="199"/>
      <c r="N72" s="199"/>
      <c r="O72" s="199"/>
      <c r="P72" s="199"/>
      <c r="Q72" s="199"/>
      <c r="R72" s="199"/>
      <c r="S72" s="199"/>
      <c r="T72" s="199"/>
      <c r="U72" s="199"/>
      <c r="V72" s="199"/>
      <c r="W72" s="199"/>
      <c r="X72" s="199"/>
      <c r="Y72" s="199"/>
      <c r="Z72" s="199"/>
      <c r="AA72" s="199"/>
      <c r="AB72" s="199"/>
      <c r="AC72" s="199"/>
      <c r="AD72" s="199"/>
      <c r="AE72" s="199"/>
      <c r="AF72" s="199"/>
      <c r="AG72" s="199"/>
      <c r="AH72" s="199"/>
      <c r="AI72" s="199"/>
      <c r="AJ72" s="199"/>
      <c r="AK72" s="199"/>
      <c r="AL72" s="199"/>
      <c r="AM72" s="199"/>
      <c r="AN72" s="20"/>
    </row>
    <row r="73" spans="1:40" x14ac:dyDescent="0.3">
      <c r="A73" s="45"/>
      <c r="B73" s="195"/>
      <c r="C73" s="196"/>
      <c r="D73" s="198"/>
      <c r="E73" s="195"/>
      <c r="F73" s="198"/>
      <c r="G73" s="197"/>
      <c r="H73" s="199"/>
      <c r="I73" s="199"/>
      <c r="J73" s="199"/>
      <c r="K73" s="199"/>
      <c r="L73" s="199"/>
      <c r="M73" s="199"/>
      <c r="N73" s="199"/>
      <c r="O73" s="199"/>
      <c r="P73" s="199"/>
      <c r="Q73" s="199"/>
      <c r="R73" s="199"/>
      <c r="S73" s="199"/>
      <c r="T73" s="199"/>
      <c r="U73" s="199"/>
      <c r="V73" s="199"/>
      <c r="W73" s="199"/>
      <c r="X73" s="199"/>
      <c r="Y73" s="199"/>
      <c r="Z73" s="199"/>
      <c r="AA73" s="199"/>
      <c r="AB73" s="199"/>
      <c r="AC73" s="199"/>
      <c r="AD73" s="199"/>
      <c r="AE73" s="199"/>
      <c r="AF73" s="199"/>
      <c r="AG73" s="199"/>
      <c r="AH73" s="199"/>
      <c r="AI73" s="199"/>
      <c r="AJ73" s="199"/>
      <c r="AK73" s="199"/>
      <c r="AL73" s="199"/>
      <c r="AM73" s="199"/>
      <c r="AN73" s="20"/>
    </row>
    <row r="74" spans="1:40" x14ac:dyDescent="0.3">
      <c r="A74" s="45"/>
      <c r="B74" s="195"/>
      <c r="C74" s="196"/>
      <c r="D74" s="198"/>
      <c r="E74" s="195"/>
      <c r="F74" s="198"/>
      <c r="G74" s="197"/>
      <c r="H74" s="199"/>
      <c r="I74" s="199"/>
      <c r="J74" s="199"/>
      <c r="K74" s="199"/>
      <c r="L74" s="199"/>
      <c r="M74" s="199"/>
      <c r="N74" s="199"/>
      <c r="O74" s="199"/>
      <c r="P74" s="199"/>
      <c r="Q74" s="199"/>
      <c r="R74" s="199"/>
      <c r="S74" s="199"/>
      <c r="T74" s="199"/>
      <c r="U74" s="199"/>
      <c r="V74" s="199"/>
      <c r="W74" s="199"/>
      <c r="X74" s="199"/>
      <c r="Y74" s="199"/>
      <c r="Z74" s="199"/>
      <c r="AA74" s="199"/>
      <c r="AB74" s="199"/>
      <c r="AC74" s="199"/>
      <c r="AD74" s="199"/>
      <c r="AE74" s="199"/>
      <c r="AF74" s="199"/>
      <c r="AG74" s="199"/>
      <c r="AH74" s="199"/>
      <c r="AI74" s="199"/>
      <c r="AJ74" s="199"/>
      <c r="AK74" s="199"/>
      <c r="AL74" s="199"/>
      <c r="AM74" s="199"/>
      <c r="AN74" s="20"/>
    </row>
    <row r="75" spans="1:40" x14ac:dyDescent="0.3">
      <c r="A75" s="45"/>
      <c r="B75" s="45"/>
      <c r="C75" s="24"/>
      <c r="D75" s="23"/>
      <c r="E75" s="45"/>
      <c r="F75" s="23"/>
      <c r="G75" s="25"/>
      <c r="H75" s="123"/>
      <c r="I75" s="123"/>
      <c r="J75" s="123"/>
      <c r="K75" s="123"/>
      <c r="L75" s="123"/>
      <c r="M75" s="122" t="str">
        <f t="shared" ref="M75:M80" si="12">IF($A75 = "", "", SUM(H75:L75))</f>
        <v/>
      </c>
      <c r="N75" s="123"/>
      <c r="O75" s="123"/>
      <c r="P75" s="123"/>
      <c r="Q75" s="123"/>
      <c r="R75" s="123"/>
      <c r="S75" s="123"/>
      <c r="T75" s="123"/>
      <c r="U75" s="122" t="str">
        <f t="shared" ref="U75:U80" si="13">IF($A75 = "", "", SUM(P75:T75))</f>
        <v/>
      </c>
      <c r="V75" s="123"/>
      <c r="W75" s="123"/>
      <c r="X75" s="123"/>
      <c r="Y75" s="123"/>
      <c r="Z75" s="123"/>
      <c r="AA75" s="123"/>
      <c r="AB75" s="123"/>
      <c r="AC75" s="122" t="str">
        <f t="shared" ref="AC75:AC80" si="14">IF($A75 = "", "", SUM(X75:AB75))</f>
        <v/>
      </c>
      <c r="AD75" s="123"/>
      <c r="AE75" s="123"/>
      <c r="AF75" s="123"/>
      <c r="AG75" s="123"/>
      <c r="AH75" s="123"/>
      <c r="AI75" s="123"/>
      <c r="AJ75" s="123"/>
      <c r="AK75" s="122" t="str">
        <f t="shared" ref="AK75:AK80" si="15">IF($A75 = "", "", SUM(AF75:AJ75))</f>
        <v/>
      </c>
      <c r="AL75" s="123"/>
      <c r="AM75" s="122" t="str">
        <f t="shared" ref="AM75:AM80" si="16">IF($A75 = "", "", M75 - AK75)</f>
        <v/>
      </c>
      <c r="AN75" s="20"/>
    </row>
    <row r="76" spans="1:40" hidden="1" x14ac:dyDescent="0.3">
      <c r="A76" s="45"/>
      <c r="B76" s="45"/>
      <c r="C76" s="24"/>
      <c r="D76" s="23"/>
      <c r="E76" s="45"/>
      <c r="F76" s="23"/>
      <c r="G76" s="25"/>
      <c r="H76" s="123"/>
      <c r="I76" s="123"/>
      <c r="J76" s="123"/>
      <c r="K76" s="123"/>
      <c r="L76" s="123"/>
      <c r="M76" s="122" t="str">
        <f t="shared" si="12"/>
        <v/>
      </c>
      <c r="N76" s="123"/>
      <c r="O76" s="123"/>
      <c r="P76" s="123"/>
      <c r="Q76" s="123"/>
      <c r="R76" s="123"/>
      <c r="S76" s="123"/>
      <c r="T76" s="123"/>
      <c r="U76" s="122" t="str">
        <f t="shared" si="13"/>
        <v/>
      </c>
      <c r="V76" s="123"/>
      <c r="W76" s="123"/>
      <c r="X76" s="123"/>
      <c r="Y76" s="123"/>
      <c r="Z76" s="123"/>
      <c r="AA76" s="123"/>
      <c r="AB76" s="123"/>
      <c r="AC76" s="122" t="str">
        <f t="shared" si="14"/>
        <v/>
      </c>
      <c r="AD76" s="123"/>
      <c r="AE76" s="123"/>
      <c r="AF76" s="123"/>
      <c r="AG76" s="123"/>
      <c r="AH76" s="123"/>
      <c r="AI76" s="123"/>
      <c r="AJ76" s="123"/>
      <c r="AK76" s="122" t="str">
        <f t="shared" si="15"/>
        <v/>
      </c>
      <c r="AL76" s="123"/>
      <c r="AM76" s="122" t="str">
        <f t="shared" si="16"/>
        <v/>
      </c>
      <c r="AN76" s="20"/>
    </row>
    <row r="77" spans="1:40" hidden="1" x14ac:dyDescent="0.3">
      <c r="A77" s="45"/>
      <c r="B77" s="45"/>
      <c r="C77" s="24"/>
      <c r="D77" s="23"/>
      <c r="E77" s="45"/>
      <c r="F77" s="23"/>
      <c r="G77" s="25"/>
      <c r="H77" s="123"/>
      <c r="I77" s="123"/>
      <c r="J77" s="123"/>
      <c r="K77" s="123"/>
      <c r="L77" s="123"/>
      <c r="M77" s="122" t="str">
        <f t="shared" si="12"/>
        <v/>
      </c>
      <c r="N77" s="123"/>
      <c r="O77" s="123"/>
      <c r="P77" s="123"/>
      <c r="Q77" s="123"/>
      <c r="R77" s="123"/>
      <c r="S77" s="123"/>
      <c r="T77" s="123"/>
      <c r="U77" s="122" t="str">
        <f t="shared" si="13"/>
        <v/>
      </c>
      <c r="V77" s="123"/>
      <c r="W77" s="123"/>
      <c r="X77" s="123"/>
      <c r="Y77" s="123"/>
      <c r="Z77" s="123"/>
      <c r="AA77" s="123"/>
      <c r="AB77" s="123"/>
      <c r="AC77" s="122" t="str">
        <f t="shared" si="14"/>
        <v/>
      </c>
      <c r="AD77" s="123"/>
      <c r="AE77" s="123"/>
      <c r="AF77" s="123"/>
      <c r="AG77" s="123"/>
      <c r="AH77" s="123"/>
      <c r="AI77" s="123"/>
      <c r="AJ77" s="123"/>
      <c r="AK77" s="122" t="str">
        <f t="shared" si="15"/>
        <v/>
      </c>
      <c r="AL77" s="123"/>
      <c r="AM77" s="122" t="str">
        <f t="shared" si="16"/>
        <v/>
      </c>
      <c r="AN77" s="20"/>
    </row>
    <row r="78" spans="1:40" hidden="1" x14ac:dyDescent="0.3">
      <c r="A78" s="45"/>
      <c r="B78" s="45"/>
      <c r="C78" s="24"/>
      <c r="D78" s="23"/>
      <c r="E78" s="45"/>
      <c r="F78" s="23"/>
      <c r="G78" s="25"/>
      <c r="H78" s="123"/>
      <c r="I78" s="123"/>
      <c r="J78" s="123"/>
      <c r="K78" s="123"/>
      <c r="L78" s="123"/>
      <c r="M78" s="122" t="str">
        <f t="shared" si="12"/>
        <v/>
      </c>
      <c r="N78" s="123"/>
      <c r="O78" s="123"/>
      <c r="P78" s="123"/>
      <c r="Q78" s="123"/>
      <c r="R78" s="123"/>
      <c r="S78" s="123"/>
      <c r="T78" s="123"/>
      <c r="U78" s="122" t="str">
        <f t="shared" si="13"/>
        <v/>
      </c>
      <c r="V78" s="123"/>
      <c r="W78" s="123"/>
      <c r="X78" s="123"/>
      <c r="Y78" s="123"/>
      <c r="Z78" s="123"/>
      <c r="AA78" s="123"/>
      <c r="AB78" s="123"/>
      <c r="AC78" s="122" t="str">
        <f t="shared" si="14"/>
        <v/>
      </c>
      <c r="AD78" s="123"/>
      <c r="AE78" s="123"/>
      <c r="AF78" s="123"/>
      <c r="AG78" s="123"/>
      <c r="AH78" s="123"/>
      <c r="AI78" s="123"/>
      <c r="AJ78" s="123"/>
      <c r="AK78" s="122" t="str">
        <f t="shared" si="15"/>
        <v/>
      </c>
      <c r="AL78" s="123"/>
      <c r="AM78" s="122" t="str">
        <f t="shared" si="16"/>
        <v/>
      </c>
      <c r="AN78" s="20"/>
    </row>
    <row r="79" spans="1:40" hidden="1" x14ac:dyDescent="0.3">
      <c r="A79" s="45"/>
      <c r="B79" s="45"/>
      <c r="C79" s="24"/>
      <c r="D79" s="23"/>
      <c r="E79" s="45"/>
      <c r="F79" s="23"/>
      <c r="G79" s="25"/>
      <c r="H79" s="123"/>
      <c r="I79" s="123"/>
      <c r="J79" s="123"/>
      <c r="K79" s="123"/>
      <c r="L79" s="123"/>
      <c r="M79" s="122" t="str">
        <f t="shared" si="12"/>
        <v/>
      </c>
      <c r="N79" s="123"/>
      <c r="O79" s="123"/>
      <c r="P79" s="123"/>
      <c r="Q79" s="123"/>
      <c r="R79" s="123"/>
      <c r="S79" s="123"/>
      <c r="T79" s="123"/>
      <c r="U79" s="122" t="str">
        <f t="shared" si="13"/>
        <v/>
      </c>
      <c r="V79" s="123"/>
      <c r="W79" s="123"/>
      <c r="X79" s="123"/>
      <c r="Y79" s="123"/>
      <c r="Z79" s="123"/>
      <c r="AA79" s="123"/>
      <c r="AB79" s="123"/>
      <c r="AC79" s="122" t="str">
        <f t="shared" si="14"/>
        <v/>
      </c>
      <c r="AD79" s="123"/>
      <c r="AE79" s="123"/>
      <c r="AF79" s="123"/>
      <c r="AG79" s="123"/>
      <c r="AH79" s="123"/>
      <c r="AI79" s="123"/>
      <c r="AJ79" s="123"/>
      <c r="AK79" s="122" t="str">
        <f t="shared" si="15"/>
        <v/>
      </c>
      <c r="AL79" s="123"/>
      <c r="AM79" s="122" t="str">
        <f t="shared" si="16"/>
        <v/>
      </c>
      <c r="AN79" s="20"/>
    </row>
    <row r="80" spans="1:40" hidden="1" x14ac:dyDescent="0.3">
      <c r="A80" s="45"/>
      <c r="B80" s="45"/>
      <c r="C80" s="24"/>
      <c r="D80" s="23"/>
      <c r="E80" s="45"/>
      <c r="F80" s="23"/>
      <c r="G80" s="25"/>
      <c r="H80" s="123"/>
      <c r="I80" s="123"/>
      <c r="J80" s="123"/>
      <c r="K80" s="123"/>
      <c r="L80" s="123"/>
      <c r="M80" s="122" t="str">
        <f t="shared" si="12"/>
        <v/>
      </c>
      <c r="N80" s="123"/>
      <c r="O80" s="123"/>
      <c r="P80" s="123"/>
      <c r="Q80" s="123"/>
      <c r="R80" s="123"/>
      <c r="S80" s="123"/>
      <c r="T80" s="123"/>
      <c r="U80" s="122" t="str">
        <f t="shared" si="13"/>
        <v/>
      </c>
      <c r="V80" s="123"/>
      <c r="W80" s="123"/>
      <c r="X80" s="123"/>
      <c r="Y80" s="123"/>
      <c r="Z80" s="123"/>
      <c r="AA80" s="123"/>
      <c r="AB80" s="123"/>
      <c r="AC80" s="122" t="str">
        <f t="shared" si="14"/>
        <v/>
      </c>
      <c r="AD80" s="123"/>
      <c r="AE80" s="123"/>
      <c r="AF80" s="123"/>
      <c r="AG80" s="123"/>
      <c r="AH80" s="123"/>
      <c r="AI80" s="123"/>
      <c r="AJ80" s="123"/>
      <c r="AK80" s="122" t="str">
        <f t="shared" si="15"/>
        <v/>
      </c>
      <c r="AL80" s="123"/>
      <c r="AM80" s="122" t="str">
        <f t="shared" si="16"/>
        <v/>
      </c>
      <c r="AN80" s="20"/>
    </row>
  </sheetData>
  <sheetProtection algorithmName="SHA-512" hashValue="rvm2IQKMkmXIoadaUUyawAnyGgvAeB8lXFjaoaeY/qeoZaURvulSqySfFFfHhL4sqS1pRfPmufugrl4aW7BLMA==" saltValue="PiPggLSNDvouz0A6dEj9BQ==" spinCount="100000" sheet="1" objects="1" scenarios="1" formatCells="0" formatColumns="0" formatRows="0" autoFilter="0"/>
  <autoFilter ref="A4:G4" xr:uid="{677413BC-6710-48B0-95FB-9C5C28CBEBFE}"/>
  <customSheetViews>
    <customSheetView guid="{24B6AABC-262F-4330-867C-F34CCEB67A71}" scale="76" fitToPage="1" hiddenRows="1" hiddenColumns="1">
      <pane xSplit="5" ySplit="5" topLeftCell="F6" activePane="bottomRight" state="frozen"/>
      <selection pane="bottomRight"/>
      <pageMargins left="0.7" right="0.7" top="0.75" bottom="0.75" header="0.3" footer="0.3"/>
      <printOptions horizontalCentered="1" verticalCentered="1"/>
      <pageSetup scale="35" fitToWidth="2" orientation="landscape" r:id="rId1"/>
    </customSheetView>
  </customSheetViews>
  <conditionalFormatting sqref="A5:A79">
    <cfRule type="expression" dxfId="29" priority="8">
      <formula>$A5&lt;&gt;""</formula>
    </cfRule>
  </conditionalFormatting>
  <conditionalFormatting sqref="A65:D80 F65:O80">
    <cfRule type="expression" dxfId="28" priority="11">
      <formula>AND($A65&lt;&gt;"", ISEVEN(ROW()))</formula>
    </cfRule>
    <cfRule type="expression" dxfId="27" priority="13">
      <formula>AND($A65 &lt;&gt; "", ISODD(ROW()))</formula>
    </cfRule>
  </conditionalFormatting>
  <conditionalFormatting sqref="A5:O79">
    <cfRule type="expression" dxfId="26" priority="14">
      <formula>AND($A5&lt;&gt;"", ISEVEN(ROW()))</formula>
    </cfRule>
    <cfRule type="expression" dxfId="25" priority="15">
      <formula>AND($A5 &lt;&gt; "", ISODD(ROW()))</formula>
    </cfRule>
  </conditionalFormatting>
  <conditionalFormatting sqref="B3">
    <cfRule type="expression" dxfId="24" priority="131">
      <formula>$B$3 ="INVALID COUNTY CODE"</formula>
    </cfRule>
  </conditionalFormatting>
  <conditionalFormatting sqref="E5:E80">
    <cfRule type="expression" dxfId="23" priority="9">
      <formula>AND($A5&lt;&gt;"", ISEVEN(ROW()))</formula>
    </cfRule>
    <cfRule type="expression" dxfId="22" priority="10">
      <formula>AND($A5 &lt;&gt; "", ISODD(ROW()))</formula>
    </cfRule>
  </conditionalFormatting>
  <conditionalFormatting sqref="H5:O80">
    <cfRule type="expression" dxfId="21" priority="12">
      <formula>$A5 &lt;&gt; ""</formula>
    </cfRule>
  </conditionalFormatting>
  <conditionalFormatting sqref="P5:T80 X5:AB80">
    <cfRule type="expression" dxfId="20" priority="6">
      <formula>$A5&lt;&gt;""</formula>
    </cfRule>
    <cfRule type="expression" dxfId="19" priority="7">
      <formula>AND($A5&lt;&gt;"", ISODD(ROW()))</formula>
    </cfRule>
  </conditionalFormatting>
  <conditionalFormatting sqref="P5:AM80">
    <cfRule type="expression" dxfId="18" priority="1">
      <formula>AND($A5&lt;&gt;"", ISEVEN(ROW()))</formula>
    </cfRule>
  </conditionalFormatting>
  <conditionalFormatting sqref="U5:W80 AC5:AM80">
    <cfRule type="expression" dxfId="17" priority="4">
      <formula>$A5 &lt;&gt; ""</formula>
    </cfRule>
    <cfRule type="expression" dxfId="16" priority="5">
      <formula>AND($A5 &lt;&gt; "", ISODD(ROW()))</formula>
    </cfRule>
  </conditionalFormatting>
  <dataValidations count="11">
    <dataValidation type="custom" allowBlank="1" showInputMessage="1" showErrorMessage="1" errorTitle="Invalid Entry" error="Only positive numeric values may be recorded here._x000a__x000a_Values may only be reported in fields which correspond with a municipality." sqref="AM5:AM80 M5:M49 O5:O48 U5:U49 W5:W48 AC5:AC49 AE5:AE48 AF5:AK15 AF17:AK49 AI16:AK16 AF16:AG16" xr:uid="{10D2257F-8014-40BC-A99E-423928A0023D}">
      <formula1>AND($A5 &lt;&gt; "", M5 &gt;= 0, ISNUMBER(M5))</formula1>
    </dataValidation>
    <dataValidation type="custom" allowBlank="1" showInputMessage="1" showErrorMessage="1" errorTitle="Invalid Entry" error="Only positive numeric values may be recorded here." sqref="AE49:AE80 M50:M80 AL5:AL80 AF50:AK80 O49:O80 W49:W80 U50:U80 AC50:AC80 H5:L80 P5:T80 X5:AB80" xr:uid="{909F1C0F-E476-45D4-B573-EBB5A344F67A}">
      <formula1>AND($A5 &lt;&gt; "", H5 &gt;= 0, ISNUMBER(H5))</formula1>
    </dataValidation>
    <dataValidation type="custom" allowBlank="1" showInputMessage="1" showErrorMessage="1" errorTitle="Invalid Entry" error="Only numeric values may be recorded here." sqref="N5:N80 V5:V80 AD5:AD80" xr:uid="{704709A7-5FFA-424F-A6FD-299029844FE8}">
      <formula1>AND($A5 &lt;&gt; "", ISNUMBER(N5))</formula1>
    </dataValidation>
    <dataValidation allowBlank="1" showInputMessage="1" showErrorMessage="1" promptTitle="Help - Reclassification" prompt="For property that was classified in 2013, 2014, or 2015 as real or utility personal, but in 2026 is classified as commercial personal or industrial personal, exclude the 2026 taxable values and record the modifications in this column. " sqref="AL4" xr:uid="{B77CAF76-968A-4D40-9A14-5F8584D49BBE}"/>
    <dataValidation errorStyle="information" allowBlank="1" showInputMessage="1" showErrorMessage="1" promptTitle="Help - Reclassification" prompt="For property that was classified in 2015 as commercial personal or industrial personal, but in 2026 is classified as real or utility personal, exclude the 2015 taxable values and record the modifications in this column. You must also submit Form 5658." sqref="AE4" xr:uid="{AE6D0ED4-B524-4191-B763-1895BEA0AA0E}"/>
    <dataValidation allowBlank="1" showInputMessage="1" showErrorMessage="1" promptTitle="Help - Boundary Changes" prompt="For property that was assessed in 2015 in a municipality other than the one in which it is assessed in 2026, modify the 2015 taxable values accordingly and record the modifications in this column. You must also submit Form 5658." sqref="AD4" xr:uid="{B62B019C-77FE-4926-ABA6-5305081F7A19}"/>
    <dataValidation errorStyle="information" allowBlank="1" showInputMessage="1" showErrorMessage="1" promptTitle="Help - Reclassification" prompt="For property that was classified in 2013 as commercial personal or industrial personal, but in 2026 is classified as real or utility personal, exclude the 2013 taxable values and record the modifications in this column. You must also submit Form 5658." sqref="O4" xr:uid="{5BF7E73A-8FD6-414F-8247-1F7C67E98CF2}"/>
    <dataValidation allowBlank="1" showInputMessage="1" showErrorMessage="1" promptTitle="Help - Boundary Changes" prompt="For property that was assessed in 2014 in a municipality other than the one in which it is assessed in 2026, modify the 2014 taxable values accordingly and record the modifications in this column. You must also submit Form 5658." sqref="V4" xr:uid="{50EC66BE-57E6-4405-8308-8314A605FDA8}"/>
    <dataValidation allowBlank="1" showInputMessage="1" showErrorMessage="1" promptTitle="Help - Boundary Changes" prompt="For property that was assessed in 2013 in a municipality other than the one in which it is assessed in 2026, modify the 2013 taxable values accordingly and record the modifications in this column. You must also submit Form 5658." sqref="N4" xr:uid="{1E6AA02F-5C8C-48D9-A9F5-9EAEBFE85977}"/>
    <dataValidation errorStyle="information" allowBlank="1" showInputMessage="1" showErrorMessage="1" promptTitle="Help - Reclassification" prompt="For property that was classified in 2014 as commercial personal or industrial personal, but in 2026 is classified as real or utility personal, exclude the 2014 taxable values and record the modifications in this column. You must also submit Form 5658." sqref="W4" xr:uid="{DA6C2B47-512E-46AC-8F85-CD7B6E614D58}"/>
    <dataValidation type="custom" allowBlank="1" showInputMessage="1" showErrorMessage="1" sqref="P81:AE1048576" xr:uid="{5FB6BC3E-CD9B-4FAE-BB6E-16BD3E4EF8B5}">
      <formula1>AND($A81 &lt;&gt; "", ISNUMBER(P81))</formula1>
    </dataValidation>
  </dataValidations>
  <printOptions horizontalCentered="1"/>
  <pageMargins left="0.75" right="0.75" top="0.5" bottom="0.5" header="0.3" footer="0.3"/>
  <pageSetup scale="17" fitToWidth="2" fitToHeight="0" orientation="landscape" r:id="rId2"/>
  <colBreaks count="3" manualBreakCount="3">
    <brk id="15" max="78" man="1"/>
    <brk id="23" max="78" man="1"/>
    <brk id="31" max="78"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dimension ref="A1:AM81"/>
  <sheetViews>
    <sheetView tabSelected="1" zoomScale="76" zoomScaleNormal="76" workbookViewId="0">
      <pane xSplit="6" ySplit="4" topLeftCell="AG5" activePane="bottomRight" state="frozen"/>
      <selection pane="topRight" activeCell="F1" sqref="F1"/>
      <selection pane="bottomLeft" activeCell="A6" sqref="A6"/>
      <selection pane="bottomRight" activeCell="AH7" sqref="AH7"/>
    </sheetView>
  </sheetViews>
  <sheetFormatPr defaultColWidth="0" defaultRowHeight="14.4" zeroHeight="1" outlineLevelCol="1" x14ac:dyDescent="0.3"/>
  <cols>
    <col min="1" max="1" width="22.109375" style="14" bestFit="1" customWidth="1"/>
    <col min="2" max="2" width="17" style="14" bestFit="1" customWidth="1"/>
    <col min="3" max="3" width="63.5546875" style="11" customWidth="1"/>
    <col min="4" max="5" width="19.44140625" style="12" customWidth="1"/>
    <col min="6" max="6" width="25" style="12" bestFit="1" customWidth="1"/>
    <col min="7" max="11" width="25.109375" style="10" customWidth="1"/>
    <col min="12" max="12" width="25.109375" style="15" customWidth="1"/>
    <col min="13" max="14" width="25.109375" style="10" customWidth="1"/>
    <col min="15" max="19" width="25.109375" style="49" customWidth="1" outlineLevel="1"/>
    <col min="20" max="22" width="25.109375" style="49" customWidth="1"/>
    <col min="23" max="27" width="25.109375" style="49" customWidth="1" outlineLevel="1"/>
    <col min="28" max="30" width="25.109375" style="49" customWidth="1"/>
    <col min="31" max="35" width="25.109375" style="10" customWidth="1"/>
    <col min="36" max="36" width="25.109375" style="15" customWidth="1"/>
    <col min="37" max="37" width="25.109375" style="10" customWidth="1"/>
    <col min="38" max="38" width="27.44140625" style="15" bestFit="1" customWidth="1"/>
    <col min="39" max="39" width="9.109375" style="1" customWidth="1"/>
    <col min="40" max="16384" width="9.109375" style="11" hidden="1"/>
  </cols>
  <sheetData>
    <row r="1" spans="1:39" s="6" customFormat="1" ht="36.75" customHeight="1" thickBot="1" x14ac:dyDescent="0.35">
      <c r="A1" s="54" t="str">
        <f>IF('PP Values - Co|Twp|City|Vlg'!A1=0, "", 'PP Values - Co|Twp|City|Vlg'!A1)</f>
        <v>73</v>
      </c>
      <c r="B1" s="78" t="str">
        <f>Instructions!$A$1 &amp; " Personal Property Summary Report"</f>
        <v>2026 Personal Property Summary Report</v>
      </c>
      <c r="C1" s="79"/>
      <c r="D1" s="79"/>
      <c r="E1" s="79"/>
      <c r="F1" s="80"/>
      <c r="G1" s="146" t="s">
        <v>77</v>
      </c>
      <c r="H1" s="147"/>
      <c r="I1" s="147"/>
      <c r="J1" s="147"/>
      <c r="K1" s="147"/>
      <c r="L1" s="147"/>
      <c r="M1" s="147"/>
      <c r="N1" s="148"/>
      <c r="O1" s="143" t="s">
        <v>78</v>
      </c>
      <c r="P1" s="144"/>
      <c r="Q1" s="144"/>
      <c r="R1" s="144"/>
      <c r="S1" s="144"/>
      <c r="T1" s="144"/>
      <c r="U1" s="144"/>
      <c r="V1" s="145"/>
      <c r="W1" s="140" t="s">
        <v>79</v>
      </c>
      <c r="X1" s="141"/>
      <c r="Y1" s="141"/>
      <c r="Z1" s="141"/>
      <c r="AA1" s="141"/>
      <c r="AB1" s="141"/>
      <c r="AC1" s="141"/>
      <c r="AD1" s="142"/>
      <c r="AE1" s="138" t="str">
        <f>Instructions!$A$1 &amp; " TAXABLE VALUES as of" &amp; CHAR(10) &amp;
"MAY 10, " &amp; Instructions!$A$1</f>
        <v>2026 TAXABLE VALUES as of
MAY 10, 2026</v>
      </c>
      <c r="AF1" s="139"/>
      <c r="AG1" s="139"/>
      <c r="AH1" s="139"/>
      <c r="AI1" s="139"/>
      <c r="AJ1" s="139"/>
      <c r="AK1" s="139"/>
      <c r="AL1" s="107"/>
      <c r="AM1" s="26"/>
    </row>
    <row r="2" spans="1:39" s="6" customFormat="1" ht="22.5" customHeight="1" x14ac:dyDescent="0.3">
      <c r="A2" s="193" t="s">
        <v>0</v>
      </c>
      <c r="B2" s="155" t="str">
        <f>'PP Values - Co|Twp|City|Vlg'!B2</f>
        <v>SAGINAW COUNTY</v>
      </c>
      <c r="C2" s="81"/>
      <c r="D2" s="81"/>
      <c r="E2" s="81"/>
      <c r="F2" s="82"/>
      <c r="G2" s="149" t="s">
        <v>2</v>
      </c>
      <c r="H2" s="87"/>
      <c r="I2" s="149" t="s">
        <v>29</v>
      </c>
      <c r="J2" s="88"/>
      <c r="K2" s="87"/>
      <c r="L2" s="75" t="s">
        <v>43</v>
      </c>
      <c r="M2" s="77"/>
      <c r="N2" s="77"/>
      <c r="O2" s="150" t="s">
        <v>2</v>
      </c>
      <c r="P2" s="91"/>
      <c r="Q2" s="150" t="s">
        <v>29</v>
      </c>
      <c r="R2" s="93"/>
      <c r="S2" s="91"/>
      <c r="T2" s="95"/>
      <c r="U2" s="97" t="s">
        <v>61</v>
      </c>
      <c r="V2" s="97" t="s">
        <v>62</v>
      </c>
      <c r="W2" s="151" t="s">
        <v>2</v>
      </c>
      <c r="X2" s="99"/>
      <c r="Y2" s="151" t="s">
        <v>29</v>
      </c>
      <c r="Z2" s="101"/>
      <c r="AA2" s="99"/>
      <c r="AB2" s="103"/>
      <c r="AC2" s="105"/>
      <c r="AD2" s="105"/>
      <c r="AE2" s="152" t="s">
        <v>2</v>
      </c>
      <c r="AF2" s="68"/>
      <c r="AG2" s="152" t="s">
        <v>29</v>
      </c>
      <c r="AH2" s="67"/>
      <c r="AI2" s="68"/>
      <c r="AJ2" s="72"/>
      <c r="AK2" s="69"/>
      <c r="AL2" s="85"/>
      <c r="AM2" s="26"/>
    </row>
    <row r="3" spans="1:39" s="7" customFormat="1" ht="48" customHeight="1" x14ac:dyDescent="0.3">
      <c r="A3" s="51"/>
      <c r="B3" s="156" t="str">
        <f>"Worksheet 3 -" &amp; CHAR(10) &amp; "Report taxable values for each local authority."</f>
        <v>Worksheet 3 -
Report taxable values for each local authority.</v>
      </c>
      <c r="C3" s="110"/>
      <c r="D3" s="110"/>
      <c r="E3" s="110"/>
      <c r="F3" s="111"/>
      <c r="G3" s="189" t="s">
        <v>36</v>
      </c>
      <c r="H3" s="89"/>
      <c r="I3" s="189" t="s">
        <v>37</v>
      </c>
      <c r="J3" s="90"/>
      <c r="K3" s="89"/>
      <c r="L3" s="76"/>
      <c r="M3" s="77"/>
      <c r="N3" s="77"/>
      <c r="O3" s="190" t="s">
        <v>47</v>
      </c>
      <c r="P3" s="92"/>
      <c r="Q3" s="190" t="s">
        <v>48</v>
      </c>
      <c r="R3" s="94"/>
      <c r="S3" s="92"/>
      <c r="T3" s="96"/>
      <c r="U3" s="98"/>
      <c r="V3" s="98"/>
      <c r="W3" s="191" t="s">
        <v>54</v>
      </c>
      <c r="X3" s="100"/>
      <c r="Y3" s="191" t="s">
        <v>55</v>
      </c>
      <c r="Z3" s="102"/>
      <c r="AA3" s="100"/>
      <c r="AB3" s="104"/>
      <c r="AC3" s="106"/>
      <c r="AD3" s="106"/>
      <c r="AE3" s="192" t="str">
        <f>"Report the "&amp;Instructions!$B$1&amp;" Taxable Value "&amp;CHAR(10)&amp;
"from the Ad Valorem Roll for "&amp;CHAR(10)&amp;
"each municipality listed"</f>
        <v>Report the  Taxable Value 
from the Ad Valorem Roll for 
each municipality listed</v>
      </c>
      <c r="AF3" s="108"/>
      <c r="AG3" s="192" t="str">
        <f>"Report the " &amp; Instructions!$B$1 &amp; " Taxable Value from " &amp; CHAR(10) &amp;
"the IFT Roll for each municipality listed"</f>
        <v>Report the  Taxable Value from 
the IFT Roll for each municipality listed</v>
      </c>
      <c r="AH3" s="109"/>
      <c r="AI3" s="108"/>
      <c r="AJ3" s="73"/>
      <c r="AK3" s="70"/>
      <c r="AL3" s="85"/>
      <c r="AM3" s="27"/>
    </row>
    <row r="4" spans="1:39" s="8" customFormat="1" ht="165" customHeight="1" x14ac:dyDescent="0.3">
      <c r="A4" s="52" t="s">
        <v>34</v>
      </c>
      <c r="B4" s="44" t="s">
        <v>63</v>
      </c>
      <c r="C4" s="44" t="s">
        <v>83</v>
      </c>
      <c r="D4" s="44" t="s">
        <v>66</v>
      </c>
      <c r="E4" s="44" t="s">
        <v>1</v>
      </c>
      <c r="F4" s="53" t="s">
        <v>45</v>
      </c>
      <c r="G4" s="57" t="s">
        <v>38</v>
      </c>
      <c r="H4" s="57" t="s">
        <v>39</v>
      </c>
      <c r="I4" s="57" t="s">
        <v>41</v>
      </c>
      <c r="J4" s="57" t="s">
        <v>42</v>
      </c>
      <c r="K4" s="57" t="s">
        <v>40</v>
      </c>
      <c r="L4" s="74" t="s">
        <v>67</v>
      </c>
      <c r="M4" s="65" t="s">
        <v>80</v>
      </c>
      <c r="N4" s="65" t="s">
        <v>70</v>
      </c>
      <c r="O4" s="56" t="s">
        <v>49</v>
      </c>
      <c r="P4" s="56" t="s">
        <v>50</v>
      </c>
      <c r="Q4" s="56" t="s">
        <v>51</v>
      </c>
      <c r="R4" s="56" t="s">
        <v>52</v>
      </c>
      <c r="S4" s="56" t="s">
        <v>53</v>
      </c>
      <c r="T4" s="61" t="s">
        <v>68</v>
      </c>
      <c r="U4" s="62" t="s">
        <v>81</v>
      </c>
      <c r="V4" s="62" t="s">
        <v>69</v>
      </c>
      <c r="W4" s="58" t="s">
        <v>56</v>
      </c>
      <c r="X4" s="58" t="s">
        <v>57</v>
      </c>
      <c r="Y4" s="58" t="s">
        <v>58</v>
      </c>
      <c r="Z4" s="58" t="s">
        <v>59</v>
      </c>
      <c r="AA4" s="58" t="s">
        <v>60</v>
      </c>
      <c r="AB4" s="63" t="s">
        <v>71</v>
      </c>
      <c r="AC4" s="64" t="s">
        <v>82</v>
      </c>
      <c r="AD4" s="64" t="s">
        <v>72</v>
      </c>
      <c r="AE4" s="59" t="str">
        <f>Instructions!$A$1 &amp; CHAR(10)
&amp; "COMMERCIAL " &amp; CHAR(10)
&amp; "PERSONAL PROPERTY " &amp; CHAR(10)
&amp; CHAR(10)
&amp; "TAXABLE VALUE"</f>
        <v>2026
COMMERCIAL 
PERSONAL PROPERTY 
TAXABLE VALUE</v>
      </c>
      <c r="AF4" s="59" t="str">
        <f>Instructions!$A$1 &amp; CHAR(10)
&amp; "INDUSTRIAL " &amp; CHAR(10)
&amp; "PERSONAL PROPERTY " &amp; CHAR(10)
&amp; CHAR(10)
&amp; "TAXABLE VALUE"</f>
        <v>2026
INDUSTRIAL 
PERSONAL PROPERTY 
TAXABLE VALUE</v>
      </c>
      <c r="AG4" s="59" t="str">
        <f>Instructions!$A$1 &amp; CHAR(10)
&amp; "IFT NEW FACILITY " &amp; CHAR(10)
&amp; "PERSONAL PROPERTY " &amp; CHAR(10)
&amp; CHAR(10)
&amp; "ON LAND THAT IS " &amp; CHAR(10)
&amp; "CLASSIFIED AS " &amp; CHAR(10)
&amp; "COMMERCIAL REAL " &amp; CHAR(10)
&amp; CHAR(10)
&amp; "1/2 TAXABLE VALUE"</f>
        <v>2026
IFT NEW FACILITY 
PERSONAL PROPERTY 
ON LAND THAT IS 
CLASSIFIED AS 
COMMERCIAL REAL 
1/2 TAXABLE VALUE</v>
      </c>
      <c r="AH4" s="59" t="str">
        <f>Instructions!$A$1 &amp; CHAR(10)
&amp; "IFT NEW FACILITY " &amp; CHAR(10)
&amp; "PERSONAL PROPERTY " &amp; CHAR(10)
&amp; CHAR(10)
&amp; "ON LAND THAT IS " &amp; CHAR(10)
&amp; "CLASSIFIED AS " &amp; CHAR(10)
&amp; "INDUSTRIAL REAL " &amp; CHAR(10)
&amp; CHAR(10)
&amp; "1/2 TAXABLE VALUE"</f>
        <v>2026
IFT NEW FACILITY 
PERSONAL PROPERTY 
ON LAND THAT IS 
CLASSIFIED AS 
INDUSTRIAL REAL 
1/2 TAXABLE VALUE</v>
      </c>
      <c r="AI4" s="59" t="str">
        <f>Instructions!$A$1 &amp; CHAR(10)
&amp; "IFT REPLACEMENT/REHAB " &amp; CHAR(10)
&amp; "PERSONAL PROPERTY " &amp; CHAR(10)
&amp; CHAR(10)
&amp; "TAXABLE VALUE"</f>
        <v>2026
IFT REPLACEMENT/REHAB 
PERSONAL PROPERTY 
TAXABLE VALUE</v>
      </c>
      <c r="AJ4" s="60" t="str">
        <f>Instructions!$A$1 &amp;
CHAR(10) &amp;
CHAR(10) &amp;
"TOTAL" &amp;
CHAR(10) &amp;
"TAXABLE VALUE"</f>
        <v>2026
TOTAL
TAXABLE VALUE</v>
      </c>
      <c r="AK4" s="71" t="s">
        <v>73</v>
      </c>
      <c r="AL4" s="86" t="str">
        <f>CHAR(10)
&amp; "PERSONAL PROPERTY " &amp; CHAR(10)
&amp; "VALUE CHANGE (PPVC)" &amp; CHAR(10)
&amp; CHAR(10)
&amp; "(A negative amount " &amp; CHAR(10)
&amp; "indicates there is no loss " &amp; CHAR(10)
&amp; "in taxable value)"</f>
        <v xml:space="preserve">
PERSONAL PROPERTY 
VALUE CHANGE (PPVC)
(A negative amount 
indicates there is no loss 
in taxable value)</v>
      </c>
      <c r="AM4" s="28"/>
    </row>
    <row r="5" spans="1:39" x14ac:dyDescent="0.3">
      <c r="A5" s="46" t="s">
        <v>94</v>
      </c>
      <c r="B5" s="46" t="s">
        <v>318</v>
      </c>
      <c r="C5" s="30" t="s">
        <v>319</v>
      </c>
      <c r="D5" s="31" t="s">
        <v>320</v>
      </c>
      <c r="E5" s="29"/>
      <c r="F5" s="31"/>
      <c r="G5" s="121">
        <v>33956800</v>
      </c>
      <c r="H5" s="121">
        <v>33000600</v>
      </c>
      <c r="I5" s="121">
        <v>0</v>
      </c>
      <c r="J5" s="121">
        <v>2177750</v>
      </c>
      <c r="K5" s="121">
        <v>0</v>
      </c>
      <c r="L5" s="122">
        <f>IF($A5 = "", "", SUM(G5:K5))</f>
        <v>69135150</v>
      </c>
      <c r="M5" s="121">
        <v>0</v>
      </c>
      <c r="N5" s="121">
        <v>0</v>
      </c>
      <c r="O5" s="123">
        <v>29610500</v>
      </c>
      <c r="P5" s="123">
        <v>31887700</v>
      </c>
      <c r="Q5" s="123">
        <v>0</v>
      </c>
      <c r="R5" s="123">
        <v>1994600</v>
      </c>
      <c r="S5" s="123">
        <v>0</v>
      </c>
      <c r="T5" s="122">
        <f>IF($A5 = "", "", SUM(O5:S5))</f>
        <v>63492800</v>
      </c>
      <c r="U5" s="121">
        <v>0</v>
      </c>
      <c r="V5" s="121">
        <v>0</v>
      </c>
      <c r="W5" s="123">
        <v>29725400</v>
      </c>
      <c r="X5" s="123">
        <v>25515700</v>
      </c>
      <c r="Y5" s="123">
        <v>0</v>
      </c>
      <c r="Z5" s="123">
        <v>2476550</v>
      </c>
      <c r="AA5" s="123">
        <v>0</v>
      </c>
      <c r="AB5" s="122">
        <f>IF($A5 = "", "", SUM(W5:AA5))</f>
        <v>57717650</v>
      </c>
      <c r="AC5" s="121">
        <v>0</v>
      </c>
      <c r="AD5" s="121">
        <v>0</v>
      </c>
      <c r="AE5" s="256">
        <v>30609500</v>
      </c>
      <c r="AF5" s="123">
        <v>674500</v>
      </c>
      <c r="AG5" s="121"/>
      <c r="AH5" s="121"/>
      <c r="AI5" s="121"/>
      <c r="AJ5" s="122">
        <f>IF($A5 = "", "",SUM(AF5:AI5))</f>
        <v>674500</v>
      </c>
      <c r="AK5" s="121"/>
      <c r="AL5" s="122">
        <f>IF($A5 = "", "", L5 - AJ5)</f>
        <v>68460650</v>
      </c>
    </row>
    <row r="6" spans="1:39" x14ac:dyDescent="0.3">
      <c r="A6" s="45" t="s">
        <v>94</v>
      </c>
      <c r="B6" s="45" t="s">
        <v>322</v>
      </c>
      <c r="C6" s="24" t="s">
        <v>323</v>
      </c>
      <c r="D6" s="25" t="s">
        <v>320</v>
      </c>
      <c r="E6" s="23"/>
      <c r="F6" s="25"/>
      <c r="G6" s="123">
        <v>7887500</v>
      </c>
      <c r="H6" s="123">
        <v>5992300</v>
      </c>
      <c r="I6" s="123">
        <v>0</v>
      </c>
      <c r="J6" s="123">
        <v>2840400</v>
      </c>
      <c r="K6" s="123">
        <v>0</v>
      </c>
      <c r="L6" s="122">
        <f t="shared" ref="L6:L64" si="0">IF($A6 = "", "", SUM(G6:K6))</f>
        <v>16720200</v>
      </c>
      <c r="M6" s="123">
        <v>0</v>
      </c>
      <c r="N6" s="123">
        <v>0</v>
      </c>
      <c r="O6" s="123">
        <v>6860600</v>
      </c>
      <c r="P6" s="123">
        <v>5269700</v>
      </c>
      <c r="Q6" s="123">
        <v>0</v>
      </c>
      <c r="R6" s="123">
        <v>2352850</v>
      </c>
      <c r="S6" s="123">
        <v>0</v>
      </c>
      <c r="T6" s="122">
        <f t="shared" ref="T6:T69" si="1">IF($A6 = "", "", SUM(O6:S6))</f>
        <v>14483150</v>
      </c>
      <c r="U6" s="123">
        <v>0</v>
      </c>
      <c r="V6" s="123">
        <v>0</v>
      </c>
      <c r="W6" s="123">
        <v>7121600</v>
      </c>
      <c r="X6" s="123">
        <v>3569800</v>
      </c>
      <c r="Y6" s="123">
        <v>0</v>
      </c>
      <c r="Z6" s="123">
        <v>2562050</v>
      </c>
      <c r="AA6" s="123">
        <v>0</v>
      </c>
      <c r="AB6" s="122">
        <f t="shared" ref="AB6:AB69" si="2">IF($A6 = "", "", SUM(W6:AA6))</f>
        <v>13253450</v>
      </c>
      <c r="AC6" s="123">
        <v>0</v>
      </c>
      <c r="AD6" s="123">
        <v>0</v>
      </c>
      <c r="AE6" s="256">
        <v>8386300</v>
      </c>
      <c r="AF6" s="123">
        <v>2736100</v>
      </c>
      <c r="AG6" s="123"/>
      <c r="AH6" s="123">
        <v>1850</v>
      </c>
      <c r="AI6" s="123"/>
      <c r="AJ6" s="122">
        <f>IF($A6 = "", "",SUM(AF6:AI6))</f>
        <v>2737950</v>
      </c>
      <c r="AK6" s="123"/>
      <c r="AL6" s="122">
        <f t="shared" ref="AL6:AL69" si="3">IF($A6 = "", "", L6 - AJ6)</f>
        <v>13982250</v>
      </c>
    </row>
    <row r="7" spans="1:39" x14ac:dyDescent="0.3">
      <c r="A7" s="45" t="s">
        <v>94</v>
      </c>
      <c r="B7" s="45" t="s">
        <v>324</v>
      </c>
      <c r="C7" s="24" t="s">
        <v>325</v>
      </c>
      <c r="D7" s="25" t="s">
        <v>320</v>
      </c>
      <c r="E7" s="23"/>
      <c r="F7" s="25"/>
      <c r="G7" s="123">
        <v>2554300</v>
      </c>
      <c r="H7" s="123">
        <v>876000</v>
      </c>
      <c r="I7" s="123">
        <v>0</v>
      </c>
      <c r="J7" s="123">
        <v>112300</v>
      </c>
      <c r="K7" s="123">
        <v>0</v>
      </c>
      <c r="L7" s="122">
        <f t="shared" si="0"/>
        <v>3542600</v>
      </c>
      <c r="M7" s="123">
        <v>0</v>
      </c>
      <c r="N7" s="123">
        <v>0</v>
      </c>
      <c r="O7" s="123">
        <v>2046400</v>
      </c>
      <c r="P7" s="123">
        <v>984500</v>
      </c>
      <c r="Q7" s="123">
        <v>0</v>
      </c>
      <c r="R7" s="123">
        <v>56350</v>
      </c>
      <c r="S7" s="123">
        <v>0</v>
      </c>
      <c r="T7" s="122">
        <f t="shared" si="1"/>
        <v>3087250</v>
      </c>
      <c r="U7" s="123">
        <v>0</v>
      </c>
      <c r="V7" s="123">
        <v>0</v>
      </c>
      <c r="W7" s="123">
        <v>1854800</v>
      </c>
      <c r="X7" s="123">
        <v>1045500</v>
      </c>
      <c r="Y7" s="123">
        <v>0</v>
      </c>
      <c r="Z7" s="123">
        <v>88700</v>
      </c>
      <c r="AA7" s="123">
        <v>0</v>
      </c>
      <c r="AB7" s="122">
        <f t="shared" si="2"/>
        <v>2989000</v>
      </c>
      <c r="AC7" s="123">
        <v>0</v>
      </c>
      <c r="AD7" s="123">
        <v>0</v>
      </c>
      <c r="AE7" s="123">
        <v>7888800</v>
      </c>
      <c r="AF7" s="123">
        <v>0</v>
      </c>
      <c r="AG7" s="123"/>
      <c r="AH7" s="123"/>
      <c r="AI7" s="123"/>
      <c r="AJ7" s="122">
        <f t="shared" ref="AJ7:AJ69" si="4">IF($A7 = "", "",SUM(AE7:AI7))</f>
        <v>7888800</v>
      </c>
      <c r="AK7" s="123"/>
      <c r="AL7" s="122">
        <f t="shared" si="3"/>
        <v>-4346200</v>
      </c>
    </row>
    <row r="8" spans="1:39" x14ac:dyDescent="0.3">
      <c r="A8" s="45" t="s">
        <v>94</v>
      </c>
      <c r="B8" s="45" t="s">
        <v>326</v>
      </c>
      <c r="C8" s="24" t="s">
        <v>327</v>
      </c>
      <c r="D8" s="25" t="s">
        <v>320</v>
      </c>
      <c r="E8" s="23"/>
      <c r="F8" s="25"/>
      <c r="G8" s="123">
        <v>17395100</v>
      </c>
      <c r="H8" s="123">
        <v>1989700</v>
      </c>
      <c r="I8" s="123">
        <v>146050</v>
      </c>
      <c r="J8" s="123">
        <v>1394750</v>
      </c>
      <c r="K8" s="123">
        <v>0</v>
      </c>
      <c r="L8" s="122">
        <f t="shared" si="0"/>
        <v>20925600</v>
      </c>
      <c r="M8" s="123">
        <v>0</v>
      </c>
      <c r="N8" s="123">
        <v>0</v>
      </c>
      <c r="O8" s="123">
        <v>15615100</v>
      </c>
      <c r="P8" s="123">
        <v>1950500</v>
      </c>
      <c r="Q8" s="123">
        <v>0</v>
      </c>
      <c r="R8" s="123">
        <v>1255300</v>
      </c>
      <c r="S8" s="123">
        <v>0</v>
      </c>
      <c r="T8" s="122">
        <f t="shared" si="1"/>
        <v>18820900</v>
      </c>
      <c r="U8" s="123">
        <v>0</v>
      </c>
      <c r="V8" s="123">
        <v>0</v>
      </c>
      <c r="W8" s="123">
        <v>0</v>
      </c>
      <c r="X8" s="123">
        <v>0</v>
      </c>
      <c r="Y8" s="123">
        <v>0</v>
      </c>
      <c r="Z8" s="123">
        <v>0</v>
      </c>
      <c r="AA8" s="123">
        <v>0</v>
      </c>
      <c r="AB8" s="122">
        <f t="shared" si="2"/>
        <v>0</v>
      </c>
      <c r="AC8" s="123">
        <v>0</v>
      </c>
      <c r="AD8" s="123">
        <v>0</v>
      </c>
      <c r="AE8" s="123">
        <v>24114600</v>
      </c>
      <c r="AF8" s="123">
        <v>1387400</v>
      </c>
      <c r="AG8" s="123"/>
      <c r="AH8" s="123"/>
      <c r="AI8" s="123"/>
      <c r="AJ8" s="122">
        <f t="shared" si="4"/>
        <v>25502000</v>
      </c>
      <c r="AK8" s="123"/>
      <c r="AL8" s="122">
        <f t="shared" si="3"/>
        <v>-4576400</v>
      </c>
    </row>
    <row r="9" spans="1:39" x14ac:dyDescent="0.3">
      <c r="A9" s="45" t="s">
        <v>94</v>
      </c>
      <c r="B9" s="45" t="s">
        <v>328</v>
      </c>
      <c r="C9" s="24" t="s">
        <v>329</v>
      </c>
      <c r="D9" s="25" t="s">
        <v>320</v>
      </c>
      <c r="E9" s="23"/>
      <c r="F9" s="25"/>
      <c r="G9" s="123">
        <v>934700</v>
      </c>
      <c r="H9" s="123">
        <v>3708700</v>
      </c>
      <c r="I9" s="123">
        <v>0</v>
      </c>
      <c r="J9" s="123">
        <v>3178850</v>
      </c>
      <c r="K9" s="123">
        <v>0</v>
      </c>
      <c r="L9" s="122">
        <f t="shared" si="0"/>
        <v>7822250</v>
      </c>
      <c r="M9" s="123">
        <v>0</v>
      </c>
      <c r="N9" s="123">
        <v>0</v>
      </c>
      <c r="O9" s="123">
        <v>639700</v>
      </c>
      <c r="P9" s="123">
        <v>4827200</v>
      </c>
      <c r="Q9" s="123">
        <v>0</v>
      </c>
      <c r="R9" s="123">
        <v>2803700</v>
      </c>
      <c r="S9" s="123">
        <v>0</v>
      </c>
      <c r="T9" s="122">
        <f t="shared" si="1"/>
        <v>8270600</v>
      </c>
      <c r="U9" s="123">
        <v>0</v>
      </c>
      <c r="V9" s="123">
        <v>0</v>
      </c>
      <c r="W9" s="123">
        <v>344500</v>
      </c>
      <c r="X9" s="123">
        <v>5628800</v>
      </c>
      <c r="Y9" s="123">
        <v>0</v>
      </c>
      <c r="Z9" s="123">
        <v>2524600</v>
      </c>
      <c r="AA9" s="123">
        <v>0</v>
      </c>
      <c r="AB9" s="122">
        <f t="shared" si="2"/>
        <v>8497900</v>
      </c>
      <c r="AC9" s="123">
        <v>0</v>
      </c>
      <c r="AD9" s="123">
        <v>0</v>
      </c>
      <c r="AE9" s="123">
        <v>733868</v>
      </c>
      <c r="AF9" s="123">
        <v>33251000</v>
      </c>
      <c r="AG9" s="123"/>
      <c r="AH9" s="123"/>
      <c r="AI9" s="123"/>
      <c r="AJ9" s="122">
        <f t="shared" si="4"/>
        <v>33984868</v>
      </c>
      <c r="AK9" s="123"/>
      <c r="AL9" s="122">
        <f t="shared" si="3"/>
        <v>-26162618</v>
      </c>
    </row>
    <row r="10" spans="1:39" x14ac:dyDescent="0.3">
      <c r="A10" s="45" t="s">
        <v>94</v>
      </c>
      <c r="B10" s="45" t="s">
        <v>330</v>
      </c>
      <c r="C10" s="24" t="s">
        <v>331</v>
      </c>
      <c r="D10" s="25" t="s">
        <v>320</v>
      </c>
      <c r="E10" s="23" t="s">
        <v>22</v>
      </c>
      <c r="F10" s="25" t="s">
        <v>237</v>
      </c>
      <c r="G10" s="123">
        <v>1578700</v>
      </c>
      <c r="H10" s="123">
        <v>8595000</v>
      </c>
      <c r="I10" s="123">
        <v>0</v>
      </c>
      <c r="J10" s="123">
        <v>1142050</v>
      </c>
      <c r="K10" s="123">
        <v>0</v>
      </c>
      <c r="L10" s="122">
        <f t="shared" si="0"/>
        <v>11315750</v>
      </c>
      <c r="M10" s="123">
        <v>0</v>
      </c>
      <c r="N10" s="123">
        <v>0</v>
      </c>
      <c r="O10" s="123">
        <v>1586400</v>
      </c>
      <c r="P10" s="123">
        <v>10241000</v>
      </c>
      <c r="Q10" s="123">
        <v>0</v>
      </c>
      <c r="R10" s="123">
        <v>984650</v>
      </c>
      <c r="S10" s="123">
        <v>0</v>
      </c>
      <c r="T10" s="122">
        <f t="shared" si="1"/>
        <v>12812050</v>
      </c>
      <c r="U10" s="123">
        <v>0</v>
      </c>
      <c r="V10" s="123">
        <v>0</v>
      </c>
      <c r="W10" s="123">
        <v>1324500</v>
      </c>
      <c r="X10" s="123">
        <v>8927600</v>
      </c>
      <c r="Y10" s="123">
        <v>0</v>
      </c>
      <c r="Z10" s="123">
        <v>1003300</v>
      </c>
      <c r="AA10" s="123">
        <v>0</v>
      </c>
      <c r="AB10" s="122">
        <f t="shared" si="2"/>
        <v>11255400</v>
      </c>
      <c r="AC10" s="123">
        <v>0</v>
      </c>
      <c r="AD10" s="123">
        <v>0</v>
      </c>
      <c r="AE10" s="123">
        <v>2481043</v>
      </c>
      <c r="AF10" s="123">
        <v>3663900</v>
      </c>
      <c r="AG10" s="123"/>
      <c r="AH10" s="123"/>
      <c r="AI10" s="123"/>
      <c r="AJ10" s="122">
        <f t="shared" si="4"/>
        <v>6144943</v>
      </c>
      <c r="AK10" s="123"/>
      <c r="AL10" s="122">
        <f t="shared" si="3"/>
        <v>5170807</v>
      </c>
    </row>
    <row r="11" spans="1:39" x14ac:dyDescent="0.3">
      <c r="A11" s="45" t="s">
        <v>94</v>
      </c>
      <c r="B11" s="45" t="s">
        <v>333</v>
      </c>
      <c r="C11" s="24" t="s">
        <v>334</v>
      </c>
      <c r="D11" s="25" t="s">
        <v>320</v>
      </c>
      <c r="E11" s="23"/>
      <c r="F11" s="25"/>
      <c r="G11" s="123">
        <v>50719100</v>
      </c>
      <c r="H11" s="123">
        <v>38238600</v>
      </c>
      <c r="I11" s="123">
        <v>0</v>
      </c>
      <c r="J11" s="123">
        <v>2738500</v>
      </c>
      <c r="K11" s="123">
        <v>0</v>
      </c>
      <c r="L11" s="122">
        <f t="shared" si="0"/>
        <v>91696200</v>
      </c>
      <c r="M11" s="123">
        <v>0</v>
      </c>
      <c r="N11" s="123">
        <v>0</v>
      </c>
      <c r="O11" s="123">
        <v>47231300</v>
      </c>
      <c r="P11" s="123">
        <v>36506900</v>
      </c>
      <c r="Q11" s="123">
        <v>0</v>
      </c>
      <c r="R11" s="123">
        <v>2501350</v>
      </c>
      <c r="S11" s="123">
        <v>0</v>
      </c>
      <c r="T11" s="122">
        <f t="shared" si="1"/>
        <v>86239550</v>
      </c>
      <c r="U11" s="123">
        <v>0</v>
      </c>
      <c r="V11" s="123">
        <v>0</v>
      </c>
      <c r="W11" s="123">
        <v>49309700</v>
      </c>
      <c r="X11" s="123">
        <v>30085300</v>
      </c>
      <c r="Y11" s="123">
        <v>0</v>
      </c>
      <c r="Z11" s="123">
        <v>3134445</v>
      </c>
      <c r="AA11" s="123">
        <v>0</v>
      </c>
      <c r="AB11" s="122">
        <f t="shared" si="2"/>
        <v>82529445</v>
      </c>
      <c r="AC11" s="123">
        <v>0</v>
      </c>
      <c r="AD11" s="123">
        <v>0</v>
      </c>
      <c r="AE11" s="123">
        <v>51017100</v>
      </c>
      <c r="AF11" s="123">
        <v>4076200</v>
      </c>
      <c r="AG11" s="123"/>
      <c r="AH11" s="123"/>
      <c r="AI11" s="123"/>
      <c r="AJ11" s="122">
        <f t="shared" si="4"/>
        <v>55093300</v>
      </c>
      <c r="AK11" s="123"/>
      <c r="AL11" s="122">
        <f t="shared" si="3"/>
        <v>36602900</v>
      </c>
    </row>
    <row r="12" spans="1:39" x14ac:dyDescent="0.3">
      <c r="A12" s="45" t="s">
        <v>94</v>
      </c>
      <c r="B12" s="45" t="s">
        <v>335</v>
      </c>
      <c r="C12" s="24" t="s">
        <v>336</v>
      </c>
      <c r="D12" s="25" t="s">
        <v>320</v>
      </c>
      <c r="E12" s="23"/>
      <c r="F12" s="25"/>
      <c r="G12" s="123">
        <v>3619902</v>
      </c>
      <c r="H12" s="123">
        <v>8997100</v>
      </c>
      <c r="I12" s="123">
        <v>0</v>
      </c>
      <c r="J12" s="123">
        <v>194600</v>
      </c>
      <c r="K12" s="123">
        <v>0</v>
      </c>
      <c r="L12" s="122">
        <f t="shared" si="0"/>
        <v>12811602</v>
      </c>
      <c r="M12" s="123">
        <v>0</v>
      </c>
      <c r="N12" s="123">
        <v>0</v>
      </c>
      <c r="O12" s="123">
        <v>3190100</v>
      </c>
      <c r="P12" s="123">
        <v>5176600</v>
      </c>
      <c r="Q12" s="123">
        <v>0</v>
      </c>
      <c r="R12" s="123">
        <v>166150</v>
      </c>
      <c r="S12" s="123">
        <v>0</v>
      </c>
      <c r="T12" s="122">
        <f t="shared" si="1"/>
        <v>8532850</v>
      </c>
      <c r="U12" s="123">
        <v>0</v>
      </c>
      <c r="V12" s="123">
        <v>0</v>
      </c>
      <c r="W12" s="123">
        <v>2692000</v>
      </c>
      <c r="X12" s="123">
        <v>4132000</v>
      </c>
      <c r="Y12" s="123">
        <v>0</v>
      </c>
      <c r="Z12" s="123">
        <v>159700</v>
      </c>
      <c r="AA12" s="123">
        <v>0</v>
      </c>
      <c r="AB12" s="122">
        <f t="shared" si="2"/>
        <v>6983700</v>
      </c>
      <c r="AC12" s="123">
        <v>0</v>
      </c>
      <c r="AD12" s="123">
        <v>0</v>
      </c>
      <c r="AE12" s="123">
        <v>2253500</v>
      </c>
      <c r="AF12" s="123">
        <v>0</v>
      </c>
      <c r="AG12" s="123"/>
      <c r="AH12" s="123"/>
      <c r="AI12" s="123"/>
      <c r="AJ12" s="122">
        <f t="shared" si="4"/>
        <v>2253500</v>
      </c>
      <c r="AK12" s="123"/>
      <c r="AL12" s="122">
        <f t="shared" si="3"/>
        <v>10558102</v>
      </c>
    </row>
    <row r="13" spans="1:39" x14ac:dyDescent="0.3">
      <c r="A13" s="45" t="s">
        <v>94</v>
      </c>
      <c r="B13" s="45" t="s">
        <v>337</v>
      </c>
      <c r="C13" s="24" t="s">
        <v>338</v>
      </c>
      <c r="D13" s="25" t="s">
        <v>320</v>
      </c>
      <c r="E13" s="23"/>
      <c r="F13" s="25"/>
      <c r="G13" s="123">
        <v>10643000</v>
      </c>
      <c r="H13" s="123">
        <v>94233800</v>
      </c>
      <c r="I13" s="123">
        <v>0</v>
      </c>
      <c r="J13" s="123">
        <v>2959800</v>
      </c>
      <c r="K13" s="123">
        <v>0</v>
      </c>
      <c r="L13" s="122">
        <f t="shared" si="0"/>
        <v>107836600</v>
      </c>
      <c r="M13" s="123">
        <v>0</v>
      </c>
      <c r="N13" s="123">
        <v>0</v>
      </c>
      <c r="O13" s="123">
        <v>9306400</v>
      </c>
      <c r="P13" s="123">
        <v>83451800</v>
      </c>
      <c r="Q13" s="123">
        <v>0</v>
      </c>
      <c r="R13" s="123">
        <v>2901650</v>
      </c>
      <c r="S13" s="123">
        <v>0</v>
      </c>
      <c r="T13" s="122">
        <f t="shared" si="1"/>
        <v>95659850</v>
      </c>
      <c r="U13" s="123">
        <v>0</v>
      </c>
      <c r="V13" s="123">
        <v>0</v>
      </c>
      <c r="W13" s="123">
        <v>7419800</v>
      </c>
      <c r="X13" s="123">
        <v>79043200</v>
      </c>
      <c r="Y13" s="123">
        <v>0</v>
      </c>
      <c r="Z13" s="123">
        <v>3742200</v>
      </c>
      <c r="AA13" s="123">
        <v>0</v>
      </c>
      <c r="AB13" s="122">
        <f t="shared" si="2"/>
        <v>90205200</v>
      </c>
      <c r="AC13" s="123">
        <v>0</v>
      </c>
      <c r="AD13" s="123">
        <v>0</v>
      </c>
      <c r="AE13" s="123">
        <v>7382900</v>
      </c>
      <c r="AF13" s="123">
        <v>5759600</v>
      </c>
      <c r="AG13" s="123"/>
      <c r="AH13" s="123"/>
      <c r="AI13" s="123"/>
      <c r="AJ13" s="122">
        <f t="shared" si="4"/>
        <v>13142500</v>
      </c>
      <c r="AK13" s="123"/>
      <c r="AL13" s="122">
        <f t="shared" si="3"/>
        <v>94694100</v>
      </c>
    </row>
    <row r="14" spans="1:39" x14ac:dyDescent="0.3">
      <c r="A14" s="45"/>
      <c r="B14" s="195"/>
      <c r="C14" s="196"/>
      <c r="D14" s="197"/>
      <c r="E14" s="198"/>
      <c r="F14" s="197"/>
      <c r="G14" s="199"/>
      <c r="H14" s="199"/>
      <c r="I14" s="199"/>
      <c r="J14" s="199"/>
      <c r="K14" s="199"/>
      <c r="L14" s="199"/>
      <c r="M14" s="199"/>
      <c r="N14" s="199"/>
      <c r="O14" s="199"/>
      <c r="P14" s="199"/>
      <c r="Q14" s="199"/>
      <c r="R14" s="199"/>
      <c r="S14" s="199"/>
      <c r="T14" s="199"/>
      <c r="U14" s="199"/>
      <c r="V14" s="199"/>
      <c r="W14" s="199"/>
      <c r="X14" s="199"/>
      <c r="Y14" s="199"/>
      <c r="Z14" s="199"/>
      <c r="AA14" s="199"/>
      <c r="AB14" s="199"/>
      <c r="AC14" s="199"/>
      <c r="AD14" s="199"/>
      <c r="AE14" s="199"/>
      <c r="AF14" s="199"/>
      <c r="AG14" s="199"/>
      <c r="AH14" s="199"/>
      <c r="AI14" s="199"/>
      <c r="AJ14" s="199"/>
      <c r="AK14" s="199"/>
      <c r="AL14" s="199"/>
    </row>
    <row r="15" spans="1:39" x14ac:dyDescent="0.3">
      <c r="A15" s="45"/>
      <c r="B15" s="195"/>
      <c r="C15" s="196"/>
      <c r="D15" s="197"/>
      <c r="E15" s="198"/>
      <c r="F15" s="197"/>
      <c r="G15" s="199"/>
      <c r="H15" s="199"/>
      <c r="I15" s="199"/>
      <c r="J15" s="199"/>
      <c r="K15" s="199"/>
      <c r="L15" s="199"/>
      <c r="M15" s="199"/>
      <c r="N15" s="199"/>
      <c r="O15" s="199"/>
      <c r="P15" s="199"/>
      <c r="Q15" s="199"/>
      <c r="R15" s="199"/>
      <c r="S15" s="199"/>
      <c r="T15" s="199"/>
      <c r="U15" s="199"/>
      <c r="V15" s="199"/>
      <c r="W15" s="199"/>
      <c r="X15" s="199"/>
      <c r="Y15" s="199"/>
      <c r="Z15" s="199"/>
      <c r="AA15" s="199"/>
      <c r="AB15" s="199"/>
      <c r="AC15" s="199"/>
      <c r="AD15" s="199"/>
      <c r="AE15" s="199"/>
      <c r="AF15" s="199"/>
      <c r="AG15" s="199"/>
      <c r="AH15" s="199"/>
      <c r="AI15" s="199"/>
      <c r="AJ15" s="199"/>
      <c r="AK15" s="199"/>
      <c r="AL15" s="199"/>
    </row>
    <row r="16" spans="1:39" x14ac:dyDescent="0.3">
      <c r="A16" s="45"/>
      <c r="B16" s="195"/>
      <c r="C16" s="196"/>
      <c r="D16" s="197"/>
      <c r="E16" s="198"/>
      <c r="F16" s="197"/>
      <c r="G16" s="199"/>
      <c r="H16" s="199"/>
      <c r="I16" s="199"/>
      <c r="J16" s="199"/>
      <c r="K16" s="199"/>
      <c r="L16" s="199"/>
      <c r="M16" s="199"/>
      <c r="N16" s="199"/>
      <c r="O16" s="199"/>
      <c r="P16" s="199"/>
      <c r="Q16" s="199"/>
      <c r="R16" s="199"/>
      <c r="S16" s="199"/>
      <c r="T16" s="199"/>
      <c r="U16" s="199"/>
      <c r="V16" s="199"/>
      <c r="W16" s="199"/>
      <c r="X16" s="199"/>
      <c r="Y16" s="199"/>
      <c r="Z16" s="199"/>
      <c r="AA16" s="199"/>
      <c r="AB16" s="199"/>
      <c r="AC16" s="199"/>
      <c r="AD16" s="199"/>
      <c r="AE16" s="199"/>
      <c r="AF16" s="199"/>
      <c r="AG16" s="199"/>
      <c r="AH16" s="199"/>
      <c r="AI16" s="199"/>
      <c r="AJ16" s="199"/>
      <c r="AK16" s="199"/>
      <c r="AL16" s="199"/>
    </row>
    <row r="17" spans="1:38" x14ac:dyDescent="0.3">
      <c r="A17" s="45"/>
      <c r="B17" s="195"/>
      <c r="C17" s="196"/>
      <c r="D17" s="197"/>
      <c r="E17" s="198"/>
      <c r="F17" s="197"/>
      <c r="G17" s="199"/>
      <c r="H17" s="199"/>
      <c r="I17" s="199"/>
      <c r="J17" s="199"/>
      <c r="K17" s="199"/>
      <c r="L17" s="199"/>
      <c r="M17" s="199"/>
      <c r="N17" s="199"/>
      <c r="O17" s="199"/>
      <c r="P17" s="199"/>
      <c r="Q17" s="199"/>
      <c r="R17" s="199"/>
      <c r="S17" s="199"/>
      <c r="T17" s="199"/>
      <c r="U17" s="199"/>
      <c r="V17" s="199"/>
      <c r="W17" s="199"/>
      <c r="X17" s="199"/>
      <c r="Y17" s="199"/>
      <c r="Z17" s="199"/>
      <c r="AA17" s="199"/>
      <c r="AB17" s="199"/>
      <c r="AC17" s="199"/>
      <c r="AD17" s="199"/>
      <c r="AE17" s="199"/>
      <c r="AF17" s="199"/>
      <c r="AG17" s="199"/>
      <c r="AH17" s="199"/>
      <c r="AI17" s="199"/>
      <c r="AJ17" s="199"/>
      <c r="AK17" s="199"/>
      <c r="AL17" s="199"/>
    </row>
    <row r="18" spans="1:38" x14ac:dyDescent="0.3">
      <c r="A18" s="45"/>
      <c r="B18" s="195"/>
      <c r="C18" s="196"/>
      <c r="D18" s="197"/>
      <c r="E18" s="198"/>
      <c r="F18" s="197"/>
      <c r="G18" s="199"/>
      <c r="H18" s="199"/>
      <c r="I18" s="199"/>
      <c r="J18" s="199"/>
      <c r="K18" s="199"/>
      <c r="L18" s="199"/>
      <c r="M18" s="199"/>
      <c r="N18" s="199"/>
      <c r="O18" s="199"/>
      <c r="P18" s="199"/>
      <c r="Q18" s="199"/>
      <c r="R18" s="199"/>
      <c r="S18" s="199"/>
      <c r="T18" s="199"/>
      <c r="U18" s="199"/>
      <c r="V18" s="199"/>
      <c r="W18" s="199"/>
      <c r="X18" s="199"/>
      <c r="Y18" s="199"/>
      <c r="Z18" s="199"/>
      <c r="AA18" s="199"/>
      <c r="AB18" s="199"/>
      <c r="AC18" s="199"/>
      <c r="AD18" s="199"/>
      <c r="AE18" s="199"/>
      <c r="AF18" s="199"/>
      <c r="AG18" s="199"/>
      <c r="AH18" s="199"/>
      <c r="AI18" s="199"/>
      <c r="AJ18" s="199"/>
      <c r="AK18" s="199"/>
      <c r="AL18" s="199"/>
    </row>
    <row r="19" spans="1:38" x14ac:dyDescent="0.3">
      <c r="A19" s="45"/>
      <c r="B19" s="195"/>
      <c r="C19" s="196"/>
      <c r="D19" s="197"/>
      <c r="E19" s="198"/>
      <c r="F19" s="197"/>
      <c r="G19" s="199"/>
      <c r="H19" s="199"/>
      <c r="I19" s="199"/>
      <c r="J19" s="199"/>
      <c r="K19" s="199"/>
      <c r="L19" s="199"/>
      <c r="M19" s="199"/>
      <c r="N19" s="199"/>
      <c r="O19" s="199"/>
      <c r="P19" s="199"/>
      <c r="Q19" s="199"/>
      <c r="R19" s="199"/>
      <c r="S19" s="199"/>
      <c r="T19" s="199"/>
      <c r="U19" s="199"/>
      <c r="V19" s="199"/>
      <c r="W19" s="199"/>
      <c r="X19" s="199"/>
      <c r="Y19" s="199"/>
      <c r="Z19" s="199"/>
      <c r="AA19" s="199"/>
      <c r="AB19" s="199"/>
      <c r="AC19" s="199"/>
      <c r="AD19" s="199"/>
      <c r="AE19" s="199"/>
      <c r="AF19" s="199"/>
      <c r="AG19" s="199"/>
      <c r="AH19" s="199"/>
      <c r="AI19" s="199"/>
      <c r="AJ19" s="199"/>
      <c r="AK19" s="199"/>
      <c r="AL19" s="199"/>
    </row>
    <row r="20" spans="1:38" x14ac:dyDescent="0.3">
      <c r="A20" s="45"/>
      <c r="B20" s="195"/>
      <c r="C20" s="196"/>
      <c r="D20" s="197"/>
      <c r="E20" s="198"/>
      <c r="F20" s="197"/>
      <c r="G20" s="199"/>
      <c r="H20" s="199"/>
      <c r="I20" s="199"/>
      <c r="J20" s="199"/>
      <c r="K20" s="199"/>
      <c r="L20" s="199"/>
      <c r="M20" s="199"/>
      <c r="N20" s="199"/>
      <c r="O20" s="199"/>
      <c r="P20" s="199"/>
      <c r="Q20" s="199"/>
      <c r="R20" s="199"/>
      <c r="S20" s="199"/>
      <c r="T20" s="199"/>
      <c r="U20" s="199"/>
      <c r="V20" s="199"/>
      <c r="W20" s="199"/>
      <c r="X20" s="199"/>
      <c r="Y20" s="199"/>
      <c r="Z20" s="199"/>
      <c r="AA20" s="199"/>
      <c r="AB20" s="199"/>
      <c r="AC20" s="199"/>
      <c r="AD20" s="199"/>
      <c r="AE20" s="199"/>
      <c r="AF20" s="199"/>
      <c r="AG20" s="199"/>
      <c r="AH20" s="199"/>
      <c r="AI20" s="199"/>
      <c r="AJ20" s="199"/>
      <c r="AK20" s="199"/>
      <c r="AL20" s="199"/>
    </row>
    <row r="21" spans="1:38" x14ac:dyDescent="0.3">
      <c r="A21" s="45"/>
      <c r="B21" s="195"/>
      <c r="C21" s="196"/>
      <c r="D21" s="197"/>
      <c r="E21" s="198"/>
      <c r="F21" s="197"/>
      <c r="G21" s="199"/>
      <c r="H21" s="199"/>
      <c r="I21" s="199"/>
      <c r="J21" s="199"/>
      <c r="K21" s="199"/>
      <c r="L21" s="199"/>
      <c r="M21" s="199"/>
      <c r="N21" s="199"/>
      <c r="O21" s="199"/>
      <c r="P21" s="199"/>
      <c r="Q21" s="199"/>
      <c r="R21" s="199"/>
      <c r="S21" s="199"/>
      <c r="T21" s="199"/>
      <c r="U21" s="199"/>
      <c r="V21" s="199"/>
      <c r="W21" s="199"/>
      <c r="X21" s="199"/>
      <c r="Y21" s="199"/>
      <c r="Z21" s="199"/>
      <c r="AA21" s="199"/>
      <c r="AB21" s="199"/>
      <c r="AC21" s="199"/>
      <c r="AD21" s="199"/>
      <c r="AE21" s="199"/>
      <c r="AF21" s="199"/>
      <c r="AG21" s="199"/>
      <c r="AH21" s="199"/>
      <c r="AI21" s="199"/>
      <c r="AJ21" s="199"/>
      <c r="AK21" s="199"/>
      <c r="AL21" s="199"/>
    </row>
    <row r="22" spans="1:38" x14ac:dyDescent="0.3">
      <c r="A22" s="45"/>
      <c r="B22" s="195"/>
      <c r="C22" s="196"/>
      <c r="D22" s="197"/>
      <c r="E22" s="198"/>
      <c r="F22" s="197"/>
      <c r="G22" s="199"/>
      <c r="H22" s="199"/>
      <c r="I22" s="199"/>
      <c r="J22" s="199"/>
      <c r="K22" s="199"/>
      <c r="L22" s="199"/>
      <c r="M22" s="199"/>
      <c r="N22" s="199"/>
      <c r="O22" s="199"/>
      <c r="P22" s="199"/>
      <c r="Q22" s="199"/>
      <c r="R22" s="199"/>
      <c r="S22" s="199"/>
      <c r="T22" s="199"/>
      <c r="U22" s="199"/>
      <c r="V22" s="199"/>
      <c r="W22" s="199"/>
      <c r="X22" s="199"/>
      <c r="Y22" s="199"/>
      <c r="Z22" s="199"/>
      <c r="AA22" s="199"/>
      <c r="AB22" s="199"/>
      <c r="AC22" s="199"/>
      <c r="AD22" s="199"/>
      <c r="AE22" s="199"/>
      <c r="AF22" s="199"/>
      <c r="AG22" s="199"/>
      <c r="AH22" s="199"/>
      <c r="AI22" s="199"/>
      <c r="AJ22" s="199"/>
      <c r="AK22" s="199"/>
      <c r="AL22" s="199"/>
    </row>
    <row r="23" spans="1:38" x14ac:dyDescent="0.3">
      <c r="A23" s="45"/>
      <c r="B23" s="195"/>
      <c r="C23" s="196"/>
      <c r="D23" s="197"/>
      <c r="E23" s="198"/>
      <c r="F23" s="197"/>
      <c r="G23" s="199"/>
      <c r="H23" s="199"/>
      <c r="I23" s="199"/>
      <c r="J23" s="199"/>
      <c r="K23" s="199"/>
      <c r="L23" s="199"/>
      <c r="M23" s="199"/>
      <c r="N23" s="199"/>
      <c r="O23" s="199"/>
      <c r="P23" s="199"/>
      <c r="Q23" s="199"/>
      <c r="R23" s="199"/>
      <c r="S23" s="199"/>
      <c r="T23" s="199"/>
      <c r="U23" s="199"/>
      <c r="V23" s="199"/>
      <c r="W23" s="199"/>
      <c r="X23" s="199"/>
      <c r="Y23" s="199"/>
      <c r="Z23" s="199"/>
      <c r="AA23" s="199"/>
      <c r="AB23" s="199"/>
      <c r="AC23" s="199"/>
      <c r="AD23" s="199"/>
      <c r="AE23" s="199"/>
      <c r="AF23" s="199"/>
      <c r="AG23" s="199"/>
      <c r="AH23" s="199"/>
      <c r="AI23" s="199"/>
      <c r="AJ23" s="199"/>
      <c r="AK23" s="199"/>
      <c r="AL23" s="199"/>
    </row>
    <row r="24" spans="1:38" x14ac:dyDescent="0.3">
      <c r="A24" s="45"/>
      <c r="B24" s="195"/>
      <c r="C24" s="196"/>
      <c r="D24" s="197"/>
      <c r="E24" s="198"/>
      <c r="F24" s="197"/>
      <c r="G24" s="199"/>
      <c r="H24" s="199"/>
      <c r="I24" s="199"/>
      <c r="J24" s="199"/>
      <c r="K24" s="199"/>
      <c r="L24" s="199"/>
      <c r="M24" s="199"/>
      <c r="N24" s="199"/>
      <c r="O24" s="199"/>
      <c r="P24" s="199"/>
      <c r="Q24" s="199"/>
      <c r="R24" s="199"/>
      <c r="S24" s="199"/>
      <c r="T24" s="199"/>
      <c r="U24" s="199"/>
      <c r="V24" s="199"/>
      <c r="W24" s="199"/>
      <c r="X24" s="199"/>
      <c r="Y24" s="199"/>
      <c r="Z24" s="199"/>
      <c r="AA24" s="199"/>
      <c r="AB24" s="199"/>
      <c r="AC24" s="199"/>
      <c r="AD24" s="199"/>
      <c r="AE24" s="199"/>
      <c r="AF24" s="199"/>
      <c r="AG24" s="199"/>
      <c r="AH24" s="199"/>
      <c r="AI24" s="199"/>
      <c r="AJ24" s="199"/>
      <c r="AK24" s="199"/>
      <c r="AL24" s="199"/>
    </row>
    <row r="25" spans="1:38" x14ac:dyDescent="0.3">
      <c r="A25" s="45"/>
      <c r="B25" s="195"/>
      <c r="C25" s="196"/>
      <c r="D25" s="197"/>
      <c r="E25" s="198"/>
      <c r="F25" s="197"/>
      <c r="G25" s="199"/>
      <c r="H25" s="199"/>
      <c r="I25" s="199"/>
      <c r="J25" s="199"/>
      <c r="K25" s="199"/>
      <c r="L25" s="199"/>
      <c r="M25" s="199"/>
      <c r="N25" s="199"/>
      <c r="O25" s="199"/>
      <c r="P25" s="199"/>
      <c r="Q25" s="199"/>
      <c r="R25" s="199"/>
      <c r="S25" s="199"/>
      <c r="T25" s="199"/>
      <c r="U25" s="199"/>
      <c r="V25" s="199"/>
      <c r="W25" s="199"/>
      <c r="X25" s="199"/>
      <c r="Y25" s="199"/>
      <c r="Z25" s="199"/>
      <c r="AA25" s="199"/>
      <c r="AB25" s="199"/>
      <c r="AC25" s="199"/>
      <c r="AD25" s="199"/>
      <c r="AE25" s="199"/>
      <c r="AF25" s="199"/>
      <c r="AG25" s="199"/>
      <c r="AH25" s="199"/>
      <c r="AI25" s="199"/>
      <c r="AJ25" s="199"/>
      <c r="AK25" s="199"/>
      <c r="AL25" s="199"/>
    </row>
    <row r="26" spans="1:38" x14ac:dyDescent="0.3">
      <c r="A26" s="45"/>
      <c r="B26" s="195"/>
      <c r="C26" s="196"/>
      <c r="D26" s="197"/>
      <c r="E26" s="198"/>
      <c r="F26" s="197"/>
      <c r="G26" s="199"/>
      <c r="H26" s="199"/>
      <c r="I26" s="199"/>
      <c r="J26" s="199"/>
      <c r="K26" s="199"/>
      <c r="L26" s="199"/>
      <c r="M26" s="199"/>
      <c r="N26" s="199"/>
      <c r="O26" s="199"/>
      <c r="P26" s="199"/>
      <c r="Q26" s="199"/>
      <c r="R26" s="199"/>
      <c r="S26" s="199"/>
      <c r="T26" s="199"/>
      <c r="U26" s="199"/>
      <c r="V26" s="199"/>
      <c r="W26" s="199"/>
      <c r="X26" s="199"/>
      <c r="Y26" s="199"/>
      <c r="Z26" s="199"/>
      <c r="AA26" s="199"/>
      <c r="AB26" s="199"/>
      <c r="AC26" s="199"/>
      <c r="AD26" s="199"/>
      <c r="AE26" s="199"/>
      <c r="AF26" s="199"/>
      <c r="AG26" s="199"/>
      <c r="AH26" s="199"/>
      <c r="AI26" s="199"/>
      <c r="AJ26" s="199"/>
      <c r="AK26" s="199"/>
      <c r="AL26" s="199"/>
    </row>
    <row r="27" spans="1:38" x14ac:dyDescent="0.3">
      <c r="A27" s="45"/>
      <c r="B27" s="195"/>
      <c r="C27" s="196"/>
      <c r="D27" s="197"/>
      <c r="E27" s="198"/>
      <c r="F27" s="197"/>
      <c r="G27" s="199"/>
      <c r="H27" s="199"/>
      <c r="I27" s="199"/>
      <c r="J27" s="199"/>
      <c r="K27" s="199"/>
      <c r="L27" s="199"/>
      <c r="M27" s="199"/>
      <c r="N27" s="199"/>
      <c r="O27" s="199"/>
      <c r="P27" s="199"/>
      <c r="Q27" s="199"/>
      <c r="R27" s="199"/>
      <c r="S27" s="199"/>
      <c r="T27" s="199"/>
      <c r="U27" s="199"/>
      <c r="V27" s="199"/>
      <c r="W27" s="199"/>
      <c r="X27" s="199"/>
      <c r="Y27" s="199"/>
      <c r="Z27" s="199"/>
      <c r="AA27" s="199"/>
      <c r="AB27" s="199"/>
      <c r="AC27" s="199"/>
      <c r="AD27" s="199"/>
      <c r="AE27" s="199"/>
      <c r="AF27" s="199"/>
      <c r="AG27" s="199"/>
      <c r="AH27" s="199"/>
      <c r="AI27" s="199"/>
      <c r="AJ27" s="199"/>
      <c r="AK27" s="199"/>
      <c r="AL27" s="199"/>
    </row>
    <row r="28" spans="1:38" x14ac:dyDescent="0.3">
      <c r="A28" s="45"/>
      <c r="B28" s="195"/>
      <c r="C28" s="196"/>
      <c r="D28" s="197"/>
      <c r="E28" s="198"/>
      <c r="F28" s="197"/>
      <c r="G28" s="199"/>
      <c r="H28" s="199"/>
      <c r="I28" s="199"/>
      <c r="J28" s="199"/>
      <c r="K28" s="199"/>
      <c r="L28" s="199"/>
      <c r="M28" s="199"/>
      <c r="N28" s="199"/>
      <c r="O28" s="199"/>
      <c r="P28" s="199"/>
      <c r="Q28" s="199"/>
      <c r="R28" s="199"/>
      <c r="S28" s="199"/>
      <c r="T28" s="199"/>
      <c r="U28" s="199"/>
      <c r="V28" s="199"/>
      <c r="W28" s="199"/>
      <c r="X28" s="199"/>
      <c r="Y28" s="199"/>
      <c r="Z28" s="199"/>
      <c r="AA28" s="199"/>
      <c r="AB28" s="199"/>
      <c r="AC28" s="199"/>
      <c r="AD28" s="199"/>
      <c r="AE28" s="199"/>
      <c r="AF28" s="199"/>
      <c r="AG28" s="199"/>
      <c r="AH28" s="199"/>
      <c r="AI28" s="199"/>
      <c r="AJ28" s="199"/>
      <c r="AK28" s="199"/>
      <c r="AL28" s="199"/>
    </row>
    <row r="29" spans="1:38" x14ac:dyDescent="0.3">
      <c r="A29" s="45"/>
      <c r="B29" s="195"/>
      <c r="C29" s="196"/>
      <c r="D29" s="197"/>
      <c r="E29" s="198"/>
      <c r="F29" s="197"/>
      <c r="G29" s="199"/>
      <c r="H29" s="199"/>
      <c r="I29" s="199"/>
      <c r="J29" s="199"/>
      <c r="K29" s="199"/>
      <c r="L29" s="199"/>
      <c r="M29" s="199"/>
      <c r="N29" s="199"/>
      <c r="O29" s="199"/>
      <c r="P29" s="199"/>
      <c r="Q29" s="199"/>
      <c r="R29" s="199"/>
      <c r="S29" s="199"/>
      <c r="T29" s="199"/>
      <c r="U29" s="199"/>
      <c r="V29" s="199"/>
      <c r="W29" s="199"/>
      <c r="X29" s="199"/>
      <c r="Y29" s="199"/>
      <c r="Z29" s="199"/>
      <c r="AA29" s="199"/>
      <c r="AB29" s="199"/>
      <c r="AC29" s="199"/>
      <c r="AD29" s="199"/>
      <c r="AE29" s="199"/>
      <c r="AF29" s="199"/>
      <c r="AG29" s="199"/>
      <c r="AH29" s="199"/>
      <c r="AI29" s="199"/>
      <c r="AJ29" s="199"/>
      <c r="AK29" s="199"/>
      <c r="AL29" s="199"/>
    </row>
    <row r="30" spans="1:38" x14ac:dyDescent="0.3">
      <c r="A30" s="45"/>
      <c r="B30" s="195"/>
      <c r="C30" s="196"/>
      <c r="D30" s="197"/>
      <c r="E30" s="198"/>
      <c r="F30" s="197"/>
      <c r="G30" s="199"/>
      <c r="H30" s="199"/>
      <c r="I30" s="199"/>
      <c r="J30" s="199"/>
      <c r="K30" s="199"/>
      <c r="L30" s="199"/>
      <c r="M30" s="199"/>
      <c r="N30" s="199"/>
      <c r="O30" s="199"/>
      <c r="P30" s="199"/>
      <c r="Q30" s="199"/>
      <c r="R30" s="199"/>
      <c r="S30" s="199"/>
      <c r="T30" s="199"/>
      <c r="U30" s="199"/>
      <c r="V30" s="199"/>
      <c r="W30" s="199"/>
      <c r="X30" s="199"/>
      <c r="Y30" s="199"/>
      <c r="Z30" s="199"/>
      <c r="AA30" s="199"/>
      <c r="AB30" s="199"/>
      <c r="AC30" s="199"/>
      <c r="AD30" s="199"/>
      <c r="AE30" s="199"/>
      <c r="AF30" s="199"/>
      <c r="AG30" s="199"/>
      <c r="AH30" s="199"/>
      <c r="AI30" s="199"/>
      <c r="AJ30" s="199"/>
      <c r="AK30" s="199"/>
      <c r="AL30" s="199"/>
    </row>
    <row r="31" spans="1:38" x14ac:dyDescent="0.3">
      <c r="A31" s="45"/>
      <c r="B31" s="195"/>
      <c r="C31" s="196"/>
      <c r="D31" s="197"/>
      <c r="E31" s="198"/>
      <c r="F31" s="197"/>
      <c r="G31" s="199"/>
      <c r="H31" s="199"/>
      <c r="I31" s="199"/>
      <c r="J31" s="199"/>
      <c r="K31" s="199"/>
      <c r="L31" s="199"/>
      <c r="M31" s="199"/>
      <c r="N31" s="199"/>
      <c r="O31" s="199"/>
      <c r="P31" s="199"/>
      <c r="Q31" s="199"/>
      <c r="R31" s="199"/>
      <c r="S31" s="199"/>
      <c r="T31" s="199"/>
      <c r="U31" s="199"/>
      <c r="V31" s="199"/>
      <c r="W31" s="199"/>
      <c r="X31" s="199"/>
      <c r="Y31" s="199"/>
      <c r="Z31" s="199"/>
      <c r="AA31" s="199"/>
      <c r="AB31" s="199"/>
      <c r="AC31" s="199"/>
      <c r="AD31" s="199"/>
      <c r="AE31" s="199"/>
      <c r="AF31" s="199"/>
      <c r="AG31" s="199"/>
      <c r="AH31" s="199"/>
      <c r="AI31" s="199"/>
      <c r="AJ31" s="199"/>
      <c r="AK31" s="199"/>
      <c r="AL31" s="199"/>
    </row>
    <row r="32" spans="1:38" x14ac:dyDescent="0.3">
      <c r="A32" s="45"/>
      <c r="B32" s="195"/>
      <c r="C32" s="196"/>
      <c r="D32" s="197"/>
      <c r="E32" s="198"/>
      <c r="F32" s="197"/>
      <c r="G32" s="199"/>
      <c r="H32" s="199"/>
      <c r="I32" s="199"/>
      <c r="J32" s="199"/>
      <c r="K32" s="199"/>
      <c r="L32" s="199"/>
      <c r="M32" s="199"/>
      <c r="N32" s="199"/>
      <c r="O32" s="199"/>
      <c r="P32" s="199"/>
      <c r="Q32" s="199"/>
      <c r="R32" s="199"/>
      <c r="S32" s="199"/>
      <c r="T32" s="199"/>
      <c r="U32" s="199"/>
      <c r="V32" s="199"/>
      <c r="W32" s="199"/>
      <c r="X32" s="199"/>
      <c r="Y32" s="199"/>
      <c r="Z32" s="199"/>
      <c r="AA32" s="199"/>
      <c r="AB32" s="199"/>
      <c r="AC32" s="199"/>
      <c r="AD32" s="199"/>
      <c r="AE32" s="199"/>
      <c r="AF32" s="199"/>
      <c r="AG32" s="199"/>
      <c r="AH32" s="199"/>
      <c r="AI32" s="199"/>
      <c r="AJ32" s="199"/>
      <c r="AK32" s="199"/>
      <c r="AL32" s="199"/>
    </row>
    <row r="33" spans="1:38" x14ac:dyDescent="0.3">
      <c r="A33" s="45"/>
      <c r="B33" s="195"/>
      <c r="C33" s="196"/>
      <c r="D33" s="197"/>
      <c r="E33" s="198"/>
      <c r="F33" s="197"/>
      <c r="G33" s="199"/>
      <c r="H33" s="199"/>
      <c r="I33" s="199"/>
      <c r="J33" s="199"/>
      <c r="K33" s="199"/>
      <c r="L33" s="199"/>
      <c r="M33" s="199"/>
      <c r="N33" s="199"/>
      <c r="O33" s="199"/>
      <c r="P33" s="199"/>
      <c r="Q33" s="199"/>
      <c r="R33" s="199"/>
      <c r="S33" s="199"/>
      <c r="T33" s="199"/>
      <c r="U33" s="199"/>
      <c r="V33" s="199"/>
      <c r="W33" s="199"/>
      <c r="X33" s="199"/>
      <c r="Y33" s="199"/>
      <c r="Z33" s="199"/>
      <c r="AA33" s="199"/>
      <c r="AB33" s="199"/>
      <c r="AC33" s="199"/>
      <c r="AD33" s="199"/>
      <c r="AE33" s="199"/>
      <c r="AF33" s="199"/>
      <c r="AG33" s="199"/>
      <c r="AH33" s="199"/>
      <c r="AI33" s="199"/>
      <c r="AJ33" s="199"/>
      <c r="AK33" s="199"/>
      <c r="AL33" s="199"/>
    </row>
    <row r="34" spans="1:38" x14ac:dyDescent="0.3">
      <c r="A34" s="45"/>
      <c r="B34" s="195"/>
      <c r="C34" s="196"/>
      <c r="D34" s="197"/>
      <c r="E34" s="198"/>
      <c r="F34" s="197"/>
      <c r="G34" s="199"/>
      <c r="H34" s="199"/>
      <c r="I34" s="199"/>
      <c r="J34" s="199"/>
      <c r="K34" s="199"/>
      <c r="L34" s="199"/>
      <c r="M34" s="199"/>
      <c r="N34" s="199"/>
      <c r="O34" s="199"/>
      <c r="P34" s="199"/>
      <c r="Q34" s="199"/>
      <c r="R34" s="199"/>
      <c r="S34" s="199"/>
      <c r="T34" s="199"/>
      <c r="U34" s="199"/>
      <c r="V34" s="199"/>
      <c r="W34" s="199"/>
      <c r="X34" s="199"/>
      <c r="Y34" s="199"/>
      <c r="Z34" s="199"/>
      <c r="AA34" s="199"/>
      <c r="AB34" s="199"/>
      <c r="AC34" s="199"/>
      <c r="AD34" s="199"/>
      <c r="AE34" s="199"/>
      <c r="AF34" s="199"/>
      <c r="AG34" s="199"/>
      <c r="AH34" s="199"/>
      <c r="AI34" s="199"/>
      <c r="AJ34" s="199"/>
      <c r="AK34" s="199"/>
      <c r="AL34" s="199"/>
    </row>
    <row r="35" spans="1:38" x14ac:dyDescent="0.3">
      <c r="A35" s="45"/>
      <c r="B35" s="195"/>
      <c r="C35" s="196"/>
      <c r="D35" s="197"/>
      <c r="E35" s="198"/>
      <c r="F35" s="197"/>
      <c r="G35" s="199"/>
      <c r="H35" s="199"/>
      <c r="I35" s="199"/>
      <c r="J35" s="199"/>
      <c r="K35" s="199"/>
      <c r="L35" s="199"/>
      <c r="M35" s="199"/>
      <c r="N35" s="199"/>
      <c r="O35" s="199"/>
      <c r="P35" s="199"/>
      <c r="Q35" s="199"/>
      <c r="R35" s="199"/>
      <c r="S35" s="199"/>
      <c r="T35" s="199"/>
      <c r="U35" s="199"/>
      <c r="V35" s="199"/>
      <c r="W35" s="199"/>
      <c r="X35" s="199"/>
      <c r="Y35" s="199"/>
      <c r="Z35" s="199"/>
      <c r="AA35" s="199"/>
      <c r="AB35" s="199"/>
      <c r="AC35" s="199"/>
      <c r="AD35" s="199"/>
      <c r="AE35" s="199"/>
      <c r="AF35" s="199"/>
      <c r="AG35" s="199"/>
      <c r="AH35" s="199"/>
      <c r="AI35" s="199"/>
      <c r="AJ35" s="199"/>
      <c r="AK35" s="199"/>
      <c r="AL35" s="199"/>
    </row>
    <row r="36" spans="1:38" x14ac:dyDescent="0.3">
      <c r="A36" s="45"/>
      <c r="B36" s="195"/>
      <c r="C36" s="196"/>
      <c r="D36" s="197"/>
      <c r="E36" s="198"/>
      <c r="F36" s="197"/>
      <c r="G36" s="199"/>
      <c r="H36" s="199"/>
      <c r="I36" s="199"/>
      <c r="J36" s="199"/>
      <c r="K36" s="199"/>
      <c r="L36" s="199"/>
      <c r="M36" s="199"/>
      <c r="N36" s="199"/>
      <c r="O36" s="199"/>
      <c r="P36" s="199"/>
      <c r="Q36" s="199"/>
      <c r="R36" s="199"/>
      <c r="S36" s="199"/>
      <c r="T36" s="199"/>
      <c r="U36" s="199"/>
      <c r="V36" s="199"/>
      <c r="W36" s="199"/>
      <c r="X36" s="199"/>
      <c r="Y36" s="199"/>
      <c r="Z36" s="199"/>
      <c r="AA36" s="199"/>
      <c r="AB36" s="199"/>
      <c r="AC36" s="199"/>
      <c r="AD36" s="199"/>
      <c r="AE36" s="199"/>
      <c r="AF36" s="199"/>
      <c r="AG36" s="199"/>
      <c r="AH36" s="199"/>
      <c r="AI36" s="199"/>
      <c r="AJ36" s="199"/>
      <c r="AK36" s="199"/>
      <c r="AL36" s="199"/>
    </row>
    <row r="37" spans="1:38" x14ac:dyDescent="0.3">
      <c r="A37" s="45"/>
      <c r="B37" s="45"/>
      <c r="C37" s="24"/>
      <c r="D37" s="25"/>
      <c r="E37" s="23"/>
      <c r="F37" s="25"/>
      <c r="G37" s="123"/>
      <c r="H37" s="123"/>
      <c r="I37" s="123"/>
      <c r="J37" s="123"/>
      <c r="K37" s="123"/>
      <c r="L37" s="122" t="str">
        <f t="shared" si="0"/>
        <v/>
      </c>
      <c r="M37" s="123"/>
      <c r="N37" s="123"/>
      <c r="O37" s="123"/>
      <c r="P37" s="123"/>
      <c r="Q37" s="123"/>
      <c r="R37" s="123"/>
      <c r="S37" s="123"/>
      <c r="T37" s="122" t="str">
        <f t="shared" si="1"/>
        <v/>
      </c>
      <c r="U37" s="123"/>
      <c r="V37" s="123"/>
      <c r="W37" s="123"/>
      <c r="X37" s="123"/>
      <c r="Y37" s="123"/>
      <c r="Z37" s="123"/>
      <c r="AA37" s="123"/>
      <c r="AB37" s="122" t="str">
        <f t="shared" si="2"/>
        <v/>
      </c>
      <c r="AC37" s="123"/>
      <c r="AD37" s="123"/>
      <c r="AE37" s="123"/>
      <c r="AF37" s="123"/>
      <c r="AG37" s="123"/>
      <c r="AH37" s="123"/>
      <c r="AI37" s="123"/>
      <c r="AJ37" s="122" t="str">
        <f t="shared" si="4"/>
        <v/>
      </c>
      <c r="AK37" s="123"/>
      <c r="AL37" s="122" t="str">
        <f t="shared" si="3"/>
        <v/>
      </c>
    </row>
    <row r="38" spans="1:38" hidden="1" x14ac:dyDescent="0.3">
      <c r="A38" s="45"/>
      <c r="B38" s="45"/>
      <c r="C38" s="24"/>
      <c r="D38" s="25"/>
      <c r="E38" s="23"/>
      <c r="F38" s="25"/>
      <c r="G38" s="123"/>
      <c r="H38" s="123"/>
      <c r="I38" s="123"/>
      <c r="J38" s="123"/>
      <c r="K38" s="123"/>
      <c r="L38" s="122" t="str">
        <f t="shared" si="0"/>
        <v/>
      </c>
      <c r="M38" s="123"/>
      <c r="N38" s="123"/>
      <c r="O38" s="123"/>
      <c r="P38" s="123"/>
      <c r="Q38" s="123"/>
      <c r="R38" s="123"/>
      <c r="S38" s="123"/>
      <c r="T38" s="122" t="str">
        <f t="shared" si="1"/>
        <v/>
      </c>
      <c r="U38" s="123"/>
      <c r="V38" s="123"/>
      <c r="W38" s="123"/>
      <c r="X38" s="123"/>
      <c r="Y38" s="123"/>
      <c r="Z38" s="123"/>
      <c r="AA38" s="123"/>
      <c r="AB38" s="122" t="str">
        <f t="shared" si="2"/>
        <v/>
      </c>
      <c r="AC38" s="123"/>
      <c r="AD38" s="123"/>
      <c r="AE38" s="123"/>
      <c r="AF38" s="123"/>
      <c r="AG38" s="123"/>
      <c r="AH38" s="123"/>
      <c r="AI38" s="123"/>
      <c r="AJ38" s="122" t="str">
        <f t="shared" si="4"/>
        <v/>
      </c>
      <c r="AK38" s="123"/>
      <c r="AL38" s="122" t="str">
        <f t="shared" si="3"/>
        <v/>
      </c>
    </row>
    <row r="39" spans="1:38" hidden="1" x14ac:dyDescent="0.3">
      <c r="A39" s="45"/>
      <c r="B39" s="45"/>
      <c r="C39" s="24"/>
      <c r="D39" s="25"/>
      <c r="E39" s="23"/>
      <c r="F39" s="25"/>
      <c r="G39" s="123"/>
      <c r="H39" s="123"/>
      <c r="I39" s="123"/>
      <c r="J39" s="123"/>
      <c r="K39" s="123"/>
      <c r="L39" s="122" t="str">
        <f t="shared" si="0"/>
        <v/>
      </c>
      <c r="M39" s="123"/>
      <c r="N39" s="123"/>
      <c r="O39" s="123"/>
      <c r="P39" s="123"/>
      <c r="Q39" s="123"/>
      <c r="R39" s="123"/>
      <c r="S39" s="123"/>
      <c r="T39" s="122" t="str">
        <f t="shared" si="1"/>
        <v/>
      </c>
      <c r="U39" s="123"/>
      <c r="V39" s="123"/>
      <c r="W39" s="123"/>
      <c r="X39" s="123"/>
      <c r="Y39" s="123"/>
      <c r="Z39" s="123"/>
      <c r="AA39" s="123"/>
      <c r="AB39" s="122" t="str">
        <f t="shared" si="2"/>
        <v/>
      </c>
      <c r="AC39" s="123"/>
      <c r="AD39" s="123"/>
      <c r="AE39" s="123"/>
      <c r="AF39" s="123"/>
      <c r="AG39" s="123"/>
      <c r="AH39" s="123"/>
      <c r="AI39" s="123"/>
      <c r="AJ39" s="122" t="str">
        <f t="shared" si="4"/>
        <v/>
      </c>
      <c r="AK39" s="123"/>
      <c r="AL39" s="122" t="str">
        <f t="shared" si="3"/>
        <v/>
      </c>
    </row>
    <row r="40" spans="1:38" hidden="1" x14ac:dyDescent="0.3">
      <c r="A40" s="45"/>
      <c r="B40" s="45"/>
      <c r="C40" s="24"/>
      <c r="D40" s="25"/>
      <c r="E40" s="23"/>
      <c r="F40" s="25"/>
      <c r="G40" s="123"/>
      <c r="H40" s="123"/>
      <c r="I40" s="123"/>
      <c r="J40" s="123"/>
      <c r="K40" s="123"/>
      <c r="L40" s="122" t="str">
        <f t="shared" si="0"/>
        <v/>
      </c>
      <c r="M40" s="123"/>
      <c r="N40" s="123"/>
      <c r="O40" s="123"/>
      <c r="P40" s="123"/>
      <c r="Q40" s="123"/>
      <c r="R40" s="123"/>
      <c r="S40" s="123"/>
      <c r="T40" s="122" t="str">
        <f t="shared" si="1"/>
        <v/>
      </c>
      <c r="U40" s="123"/>
      <c r="V40" s="123"/>
      <c r="W40" s="123"/>
      <c r="X40" s="123"/>
      <c r="Y40" s="123"/>
      <c r="Z40" s="123"/>
      <c r="AA40" s="123"/>
      <c r="AB40" s="122" t="str">
        <f t="shared" si="2"/>
        <v/>
      </c>
      <c r="AC40" s="123"/>
      <c r="AD40" s="123"/>
      <c r="AE40" s="123"/>
      <c r="AF40" s="123"/>
      <c r="AG40" s="123"/>
      <c r="AH40" s="123"/>
      <c r="AI40" s="123"/>
      <c r="AJ40" s="122" t="str">
        <f t="shared" si="4"/>
        <v/>
      </c>
      <c r="AK40" s="123"/>
      <c r="AL40" s="122" t="str">
        <f t="shared" si="3"/>
        <v/>
      </c>
    </row>
    <row r="41" spans="1:38" hidden="1" x14ac:dyDescent="0.3">
      <c r="A41" s="45"/>
      <c r="B41" s="45"/>
      <c r="C41" s="24"/>
      <c r="D41" s="25"/>
      <c r="E41" s="23"/>
      <c r="F41" s="25"/>
      <c r="G41" s="123"/>
      <c r="H41" s="123"/>
      <c r="I41" s="123"/>
      <c r="J41" s="123"/>
      <c r="K41" s="123"/>
      <c r="L41" s="122" t="str">
        <f t="shared" si="0"/>
        <v/>
      </c>
      <c r="M41" s="123"/>
      <c r="N41" s="123"/>
      <c r="O41" s="123"/>
      <c r="P41" s="123"/>
      <c r="Q41" s="123"/>
      <c r="R41" s="123"/>
      <c r="S41" s="123"/>
      <c r="T41" s="122" t="str">
        <f t="shared" si="1"/>
        <v/>
      </c>
      <c r="U41" s="123"/>
      <c r="V41" s="123"/>
      <c r="W41" s="123"/>
      <c r="X41" s="123"/>
      <c r="Y41" s="123"/>
      <c r="Z41" s="123"/>
      <c r="AA41" s="123"/>
      <c r="AB41" s="122" t="str">
        <f t="shared" si="2"/>
        <v/>
      </c>
      <c r="AC41" s="123"/>
      <c r="AD41" s="123"/>
      <c r="AE41" s="123"/>
      <c r="AF41" s="123"/>
      <c r="AG41" s="123"/>
      <c r="AH41" s="123"/>
      <c r="AI41" s="123"/>
      <c r="AJ41" s="122" t="str">
        <f t="shared" si="4"/>
        <v/>
      </c>
      <c r="AK41" s="123"/>
      <c r="AL41" s="122" t="str">
        <f t="shared" si="3"/>
        <v/>
      </c>
    </row>
    <row r="42" spans="1:38" hidden="1" x14ac:dyDescent="0.3">
      <c r="A42" s="45"/>
      <c r="B42" s="45"/>
      <c r="C42" s="24"/>
      <c r="D42" s="25"/>
      <c r="E42" s="23"/>
      <c r="F42" s="25"/>
      <c r="G42" s="123"/>
      <c r="H42" s="123"/>
      <c r="I42" s="123"/>
      <c r="J42" s="123"/>
      <c r="K42" s="123"/>
      <c r="L42" s="122" t="str">
        <f t="shared" si="0"/>
        <v/>
      </c>
      <c r="M42" s="123"/>
      <c r="N42" s="123"/>
      <c r="O42" s="123"/>
      <c r="P42" s="123"/>
      <c r="Q42" s="123"/>
      <c r="R42" s="123"/>
      <c r="S42" s="123"/>
      <c r="T42" s="122" t="str">
        <f t="shared" si="1"/>
        <v/>
      </c>
      <c r="U42" s="123"/>
      <c r="V42" s="123"/>
      <c r="W42" s="123"/>
      <c r="X42" s="123"/>
      <c r="Y42" s="123"/>
      <c r="Z42" s="123"/>
      <c r="AA42" s="123"/>
      <c r="AB42" s="122" t="str">
        <f t="shared" si="2"/>
        <v/>
      </c>
      <c r="AC42" s="123"/>
      <c r="AD42" s="123"/>
      <c r="AE42" s="123"/>
      <c r="AF42" s="123"/>
      <c r="AG42" s="123"/>
      <c r="AH42" s="123"/>
      <c r="AI42" s="123"/>
      <c r="AJ42" s="122" t="str">
        <f t="shared" si="4"/>
        <v/>
      </c>
      <c r="AK42" s="123"/>
      <c r="AL42" s="122" t="str">
        <f t="shared" si="3"/>
        <v/>
      </c>
    </row>
    <row r="43" spans="1:38" hidden="1" x14ac:dyDescent="0.3">
      <c r="A43" s="45"/>
      <c r="B43" s="45"/>
      <c r="C43" s="24"/>
      <c r="D43" s="25"/>
      <c r="E43" s="23"/>
      <c r="F43" s="25"/>
      <c r="G43" s="123"/>
      <c r="H43" s="123"/>
      <c r="I43" s="123"/>
      <c r="J43" s="123"/>
      <c r="K43" s="123"/>
      <c r="L43" s="122" t="str">
        <f t="shared" si="0"/>
        <v/>
      </c>
      <c r="M43" s="123"/>
      <c r="N43" s="123"/>
      <c r="O43" s="123"/>
      <c r="P43" s="123"/>
      <c r="Q43" s="123"/>
      <c r="R43" s="123"/>
      <c r="S43" s="123"/>
      <c r="T43" s="122" t="str">
        <f t="shared" si="1"/>
        <v/>
      </c>
      <c r="U43" s="123"/>
      <c r="V43" s="123"/>
      <c r="W43" s="123"/>
      <c r="X43" s="123"/>
      <c r="Y43" s="123"/>
      <c r="Z43" s="123"/>
      <c r="AA43" s="123"/>
      <c r="AB43" s="122" t="str">
        <f t="shared" si="2"/>
        <v/>
      </c>
      <c r="AC43" s="123"/>
      <c r="AD43" s="123"/>
      <c r="AE43" s="123"/>
      <c r="AF43" s="123"/>
      <c r="AG43" s="123"/>
      <c r="AH43" s="123"/>
      <c r="AI43" s="123"/>
      <c r="AJ43" s="122" t="str">
        <f t="shared" si="4"/>
        <v/>
      </c>
      <c r="AK43" s="123"/>
      <c r="AL43" s="122" t="str">
        <f t="shared" si="3"/>
        <v/>
      </c>
    </row>
    <row r="44" spans="1:38" hidden="1" x14ac:dyDescent="0.3">
      <c r="A44" s="45"/>
      <c r="B44" s="45"/>
      <c r="C44" s="24"/>
      <c r="D44" s="25"/>
      <c r="E44" s="23"/>
      <c r="F44" s="25"/>
      <c r="G44" s="123"/>
      <c r="H44" s="123"/>
      <c r="I44" s="123"/>
      <c r="J44" s="123"/>
      <c r="K44" s="123"/>
      <c r="L44" s="122" t="str">
        <f t="shared" si="0"/>
        <v/>
      </c>
      <c r="M44" s="123"/>
      <c r="N44" s="123"/>
      <c r="O44" s="123"/>
      <c r="P44" s="123"/>
      <c r="Q44" s="123"/>
      <c r="R44" s="123"/>
      <c r="S44" s="123"/>
      <c r="T44" s="122" t="str">
        <f t="shared" si="1"/>
        <v/>
      </c>
      <c r="U44" s="123"/>
      <c r="V44" s="123"/>
      <c r="W44" s="123"/>
      <c r="X44" s="123"/>
      <c r="Y44" s="123"/>
      <c r="Z44" s="123"/>
      <c r="AA44" s="123"/>
      <c r="AB44" s="122" t="str">
        <f t="shared" si="2"/>
        <v/>
      </c>
      <c r="AC44" s="123"/>
      <c r="AD44" s="123"/>
      <c r="AE44" s="123"/>
      <c r="AF44" s="123"/>
      <c r="AG44" s="123"/>
      <c r="AH44" s="123"/>
      <c r="AI44" s="123"/>
      <c r="AJ44" s="122" t="str">
        <f t="shared" si="4"/>
        <v/>
      </c>
      <c r="AK44" s="123"/>
      <c r="AL44" s="122" t="str">
        <f t="shared" si="3"/>
        <v/>
      </c>
    </row>
    <row r="45" spans="1:38" hidden="1" x14ac:dyDescent="0.3">
      <c r="A45" s="45"/>
      <c r="B45" s="45"/>
      <c r="C45" s="24"/>
      <c r="D45" s="25"/>
      <c r="E45" s="23"/>
      <c r="F45" s="25"/>
      <c r="G45" s="123"/>
      <c r="H45" s="123"/>
      <c r="I45" s="123"/>
      <c r="J45" s="123"/>
      <c r="K45" s="123"/>
      <c r="L45" s="122" t="str">
        <f t="shared" si="0"/>
        <v/>
      </c>
      <c r="M45" s="123"/>
      <c r="N45" s="123"/>
      <c r="O45" s="123"/>
      <c r="P45" s="123"/>
      <c r="Q45" s="123"/>
      <c r="R45" s="123"/>
      <c r="S45" s="123"/>
      <c r="T45" s="122" t="str">
        <f t="shared" si="1"/>
        <v/>
      </c>
      <c r="U45" s="123"/>
      <c r="V45" s="123"/>
      <c r="W45" s="123"/>
      <c r="X45" s="123"/>
      <c r="Y45" s="123"/>
      <c r="Z45" s="123"/>
      <c r="AA45" s="123"/>
      <c r="AB45" s="122" t="str">
        <f t="shared" si="2"/>
        <v/>
      </c>
      <c r="AC45" s="123"/>
      <c r="AD45" s="123"/>
      <c r="AE45" s="123"/>
      <c r="AF45" s="123"/>
      <c r="AG45" s="123"/>
      <c r="AH45" s="123"/>
      <c r="AI45" s="123"/>
      <c r="AJ45" s="122" t="str">
        <f t="shared" si="4"/>
        <v/>
      </c>
      <c r="AK45" s="123"/>
      <c r="AL45" s="122" t="str">
        <f t="shared" si="3"/>
        <v/>
      </c>
    </row>
    <row r="46" spans="1:38" hidden="1" x14ac:dyDescent="0.3">
      <c r="A46" s="45"/>
      <c r="B46" s="45"/>
      <c r="C46" s="24"/>
      <c r="D46" s="25"/>
      <c r="E46" s="23"/>
      <c r="F46" s="25"/>
      <c r="G46" s="123"/>
      <c r="H46" s="123"/>
      <c r="I46" s="123"/>
      <c r="J46" s="123"/>
      <c r="K46" s="123"/>
      <c r="L46" s="122" t="str">
        <f t="shared" si="0"/>
        <v/>
      </c>
      <c r="M46" s="123"/>
      <c r="N46" s="123"/>
      <c r="O46" s="123"/>
      <c r="P46" s="123"/>
      <c r="Q46" s="123"/>
      <c r="R46" s="123"/>
      <c r="S46" s="123"/>
      <c r="T46" s="122" t="str">
        <f t="shared" si="1"/>
        <v/>
      </c>
      <c r="U46" s="123"/>
      <c r="V46" s="123"/>
      <c r="W46" s="123"/>
      <c r="X46" s="123"/>
      <c r="Y46" s="123"/>
      <c r="Z46" s="123"/>
      <c r="AA46" s="123"/>
      <c r="AB46" s="122" t="str">
        <f t="shared" si="2"/>
        <v/>
      </c>
      <c r="AC46" s="123"/>
      <c r="AD46" s="123"/>
      <c r="AE46" s="123"/>
      <c r="AF46" s="123"/>
      <c r="AG46" s="123"/>
      <c r="AH46" s="123"/>
      <c r="AI46" s="123"/>
      <c r="AJ46" s="122" t="str">
        <f t="shared" si="4"/>
        <v/>
      </c>
      <c r="AK46" s="123"/>
      <c r="AL46" s="122" t="str">
        <f t="shared" si="3"/>
        <v/>
      </c>
    </row>
    <row r="47" spans="1:38" hidden="1" x14ac:dyDescent="0.3">
      <c r="A47" s="45"/>
      <c r="B47" s="45"/>
      <c r="C47" s="24"/>
      <c r="D47" s="25"/>
      <c r="E47" s="23"/>
      <c r="F47" s="25"/>
      <c r="G47" s="123"/>
      <c r="H47" s="123"/>
      <c r="I47" s="123"/>
      <c r="J47" s="123"/>
      <c r="K47" s="123"/>
      <c r="L47" s="122" t="str">
        <f t="shared" si="0"/>
        <v/>
      </c>
      <c r="M47" s="123"/>
      <c r="N47" s="123"/>
      <c r="O47" s="123"/>
      <c r="P47" s="123"/>
      <c r="Q47" s="123"/>
      <c r="R47" s="123"/>
      <c r="S47" s="123"/>
      <c r="T47" s="122" t="str">
        <f t="shared" si="1"/>
        <v/>
      </c>
      <c r="U47" s="123"/>
      <c r="V47" s="123"/>
      <c r="W47" s="123"/>
      <c r="X47" s="123"/>
      <c r="Y47" s="123"/>
      <c r="Z47" s="123"/>
      <c r="AA47" s="123"/>
      <c r="AB47" s="122" t="str">
        <f t="shared" si="2"/>
        <v/>
      </c>
      <c r="AC47" s="123"/>
      <c r="AD47" s="123"/>
      <c r="AE47" s="123"/>
      <c r="AF47" s="123"/>
      <c r="AG47" s="123"/>
      <c r="AH47" s="123"/>
      <c r="AI47" s="123"/>
      <c r="AJ47" s="122" t="str">
        <f t="shared" si="4"/>
        <v/>
      </c>
      <c r="AK47" s="123"/>
      <c r="AL47" s="122" t="str">
        <f t="shared" si="3"/>
        <v/>
      </c>
    </row>
    <row r="48" spans="1:38" hidden="1" x14ac:dyDescent="0.3">
      <c r="A48" s="45"/>
      <c r="B48" s="45"/>
      <c r="C48" s="24"/>
      <c r="D48" s="25"/>
      <c r="E48" s="23"/>
      <c r="F48" s="25"/>
      <c r="G48" s="123"/>
      <c r="H48" s="123"/>
      <c r="I48" s="123"/>
      <c r="J48" s="123"/>
      <c r="K48" s="123"/>
      <c r="L48" s="122" t="str">
        <f t="shared" si="0"/>
        <v/>
      </c>
      <c r="M48" s="123"/>
      <c r="N48" s="123"/>
      <c r="O48" s="123"/>
      <c r="P48" s="123"/>
      <c r="Q48" s="123"/>
      <c r="R48" s="123"/>
      <c r="S48" s="123"/>
      <c r="T48" s="122" t="str">
        <f t="shared" si="1"/>
        <v/>
      </c>
      <c r="U48" s="123"/>
      <c r="V48" s="123"/>
      <c r="W48" s="123"/>
      <c r="X48" s="123"/>
      <c r="Y48" s="123"/>
      <c r="Z48" s="123"/>
      <c r="AA48" s="123"/>
      <c r="AB48" s="122" t="str">
        <f t="shared" si="2"/>
        <v/>
      </c>
      <c r="AC48" s="123"/>
      <c r="AD48" s="123"/>
      <c r="AE48" s="123"/>
      <c r="AF48" s="123"/>
      <c r="AG48" s="123"/>
      <c r="AH48" s="123"/>
      <c r="AI48" s="123"/>
      <c r="AJ48" s="122" t="str">
        <f t="shared" si="4"/>
        <v/>
      </c>
      <c r="AK48" s="123"/>
      <c r="AL48" s="122" t="str">
        <f t="shared" si="3"/>
        <v/>
      </c>
    </row>
    <row r="49" spans="1:38" hidden="1" x14ac:dyDescent="0.3">
      <c r="A49" s="45"/>
      <c r="B49" s="45"/>
      <c r="C49" s="24"/>
      <c r="D49" s="25"/>
      <c r="E49" s="23"/>
      <c r="F49" s="25"/>
      <c r="G49" s="123"/>
      <c r="H49" s="123"/>
      <c r="I49" s="123"/>
      <c r="J49" s="123"/>
      <c r="K49" s="123"/>
      <c r="L49" s="122" t="str">
        <f t="shared" si="0"/>
        <v/>
      </c>
      <c r="M49" s="123"/>
      <c r="N49" s="123"/>
      <c r="O49" s="123"/>
      <c r="P49" s="123"/>
      <c r="Q49" s="123"/>
      <c r="R49" s="123"/>
      <c r="S49" s="123"/>
      <c r="T49" s="122" t="str">
        <f t="shared" si="1"/>
        <v/>
      </c>
      <c r="U49" s="123"/>
      <c r="V49" s="123"/>
      <c r="W49" s="123"/>
      <c r="X49" s="123"/>
      <c r="Y49" s="123"/>
      <c r="Z49" s="123"/>
      <c r="AA49" s="123"/>
      <c r="AB49" s="122" t="str">
        <f t="shared" si="2"/>
        <v/>
      </c>
      <c r="AC49" s="123"/>
      <c r="AD49" s="123"/>
      <c r="AE49" s="123"/>
      <c r="AF49" s="123"/>
      <c r="AG49" s="123"/>
      <c r="AH49" s="123"/>
      <c r="AI49" s="123"/>
      <c r="AJ49" s="122" t="str">
        <f t="shared" si="4"/>
        <v/>
      </c>
      <c r="AK49" s="123"/>
      <c r="AL49" s="122" t="str">
        <f t="shared" si="3"/>
        <v/>
      </c>
    </row>
    <row r="50" spans="1:38" hidden="1" x14ac:dyDescent="0.3">
      <c r="A50" s="45"/>
      <c r="B50" s="45"/>
      <c r="C50" s="24"/>
      <c r="D50" s="25"/>
      <c r="E50" s="23"/>
      <c r="F50" s="25"/>
      <c r="G50" s="123"/>
      <c r="H50" s="123"/>
      <c r="I50" s="123"/>
      <c r="J50" s="123"/>
      <c r="K50" s="123"/>
      <c r="L50" s="122" t="str">
        <f t="shared" si="0"/>
        <v/>
      </c>
      <c r="M50" s="123"/>
      <c r="N50" s="123"/>
      <c r="O50" s="123"/>
      <c r="P50" s="123"/>
      <c r="Q50" s="123"/>
      <c r="R50" s="123"/>
      <c r="S50" s="123"/>
      <c r="T50" s="122" t="str">
        <f t="shared" si="1"/>
        <v/>
      </c>
      <c r="U50" s="123"/>
      <c r="V50" s="123"/>
      <c r="W50" s="123"/>
      <c r="X50" s="123"/>
      <c r="Y50" s="123"/>
      <c r="Z50" s="123"/>
      <c r="AA50" s="123"/>
      <c r="AB50" s="122" t="str">
        <f t="shared" si="2"/>
        <v/>
      </c>
      <c r="AC50" s="123"/>
      <c r="AD50" s="123"/>
      <c r="AE50" s="123"/>
      <c r="AF50" s="123"/>
      <c r="AG50" s="123"/>
      <c r="AH50" s="123"/>
      <c r="AI50" s="123"/>
      <c r="AJ50" s="122" t="str">
        <f t="shared" si="4"/>
        <v/>
      </c>
      <c r="AK50" s="123"/>
      <c r="AL50" s="122" t="str">
        <f t="shared" si="3"/>
        <v/>
      </c>
    </row>
    <row r="51" spans="1:38" hidden="1" x14ac:dyDescent="0.3">
      <c r="A51" s="45"/>
      <c r="B51" s="45"/>
      <c r="C51" s="24"/>
      <c r="D51" s="25"/>
      <c r="E51" s="23"/>
      <c r="F51" s="25"/>
      <c r="G51" s="123"/>
      <c r="H51" s="123"/>
      <c r="I51" s="123"/>
      <c r="J51" s="123"/>
      <c r="K51" s="123"/>
      <c r="L51" s="122" t="str">
        <f t="shared" si="0"/>
        <v/>
      </c>
      <c r="M51" s="123"/>
      <c r="N51" s="123"/>
      <c r="O51" s="123"/>
      <c r="P51" s="123"/>
      <c r="Q51" s="123"/>
      <c r="R51" s="123"/>
      <c r="S51" s="123"/>
      <c r="T51" s="122" t="str">
        <f t="shared" si="1"/>
        <v/>
      </c>
      <c r="U51" s="123"/>
      <c r="V51" s="123"/>
      <c r="W51" s="123"/>
      <c r="X51" s="123"/>
      <c r="Y51" s="123"/>
      <c r="Z51" s="123"/>
      <c r="AA51" s="123"/>
      <c r="AB51" s="122" t="str">
        <f t="shared" si="2"/>
        <v/>
      </c>
      <c r="AC51" s="123"/>
      <c r="AD51" s="123"/>
      <c r="AE51" s="123"/>
      <c r="AF51" s="123"/>
      <c r="AG51" s="123"/>
      <c r="AH51" s="123"/>
      <c r="AI51" s="123"/>
      <c r="AJ51" s="122" t="str">
        <f t="shared" si="4"/>
        <v/>
      </c>
      <c r="AK51" s="123"/>
      <c r="AL51" s="122" t="str">
        <f t="shared" si="3"/>
        <v/>
      </c>
    </row>
    <row r="52" spans="1:38" hidden="1" x14ac:dyDescent="0.3">
      <c r="A52" s="45"/>
      <c r="B52" s="45"/>
      <c r="C52" s="24"/>
      <c r="D52" s="25"/>
      <c r="E52" s="23"/>
      <c r="F52" s="25"/>
      <c r="G52" s="123"/>
      <c r="H52" s="123"/>
      <c r="I52" s="123"/>
      <c r="J52" s="123"/>
      <c r="K52" s="123"/>
      <c r="L52" s="122" t="str">
        <f t="shared" si="0"/>
        <v/>
      </c>
      <c r="M52" s="123"/>
      <c r="N52" s="123"/>
      <c r="O52" s="123"/>
      <c r="P52" s="123"/>
      <c r="Q52" s="123"/>
      <c r="R52" s="123"/>
      <c r="S52" s="123"/>
      <c r="T52" s="122" t="str">
        <f t="shared" si="1"/>
        <v/>
      </c>
      <c r="U52" s="123"/>
      <c r="V52" s="123"/>
      <c r="W52" s="123"/>
      <c r="X52" s="123"/>
      <c r="Y52" s="123"/>
      <c r="Z52" s="123"/>
      <c r="AA52" s="123"/>
      <c r="AB52" s="122" t="str">
        <f t="shared" si="2"/>
        <v/>
      </c>
      <c r="AC52" s="123"/>
      <c r="AD52" s="123"/>
      <c r="AE52" s="123"/>
      <c r="AF52" s="123"/>
      <c r="AG52" s="123"/>
      <c r="AH52" s="123"/>
      <c r="AI52" s="123"/>
      <c r="AJ52" s="122" t="str">
        <f t="shared" si="4"/>
        <v/>
      </c>
      <c r="AK52" s="123"/>
      <c r="AL52" s="122" t="str">
        <f t="shared" si="3"/>
        <v/>
      </c>
    </row>
    <row r="53" spans="1:38" hidden="1" x14ac:dyDescent="0.3">
      <c r="A53" s="45"/>
      <c r="B53" s="45"/>
      <c r="C53" s="24"/>
      <c r="D53" s="25"/>
      <c r="E53" s="23"/>
      <c r="F53" s="25"/>
      <c r="G53" s="123"/>
      <c r="H53" s="123"/>
      <c r="I53" s="123"/>
      <c r="J53" s="123"/>
      <c r="K53" s="123"/>
      <c r="L53" s="122" t="str">
        <f t="shared" si="0"/>
        <v/>
      </c>
      <c r="M53" s="123"/>
      <c r="N53" s="123"/>
      <c r="O53" s="123"/>
      <c r="P53" s="123"/>
      <c r="Q53" s="123"/>
      <c r="R53" s="123"/>
      <c r="S53" s="123"/>
      <c r="T53" s="122" t="str">
        <f t="shared" si="1"/>
        <v/>
      </c>
      <c r="U53" s="123"/>
      <c r="V53" s="123"/>
      <c r="W53" s="123"/>
      <c r="X53" s="123"/>
      <c r="Y53" s="123"/>
      <c r="Z53" s="123"/>
      <c r="AA53" s="123"/>
      <c r="AB53" s="122" t="str">
        <f t="shared" si="2"/>
        <v/>
      </c>
      <c r="AC53" s="123"/>
      <c r="AD53" s="123"/>
      <c r="AE53" s="123"/>
      <c r="AF53" s="123"/>
      <c r="AG53" s="123"/>
      <c r="AH53" s="123"/>
      <c r="AI53" s="123"/>
      <c r="AJ53" s="122" t="str">
        <f t="shared" si="4"/>
        <v/>
      </c>
      <c r="AK53" s="123"/>
      <c r="AL53" s="122" t="str">
        <f t="shared" si="3"/>
        <v/>
      </c>
    </row>
    <row r="54" spans="1:38" hidden="1" x14ac:dyDescent="0.3">
      <c r="A54" s="45"/>
      <c r="B54" s="45"/>
      <c r="C54" s="24"/>
      <c r="D54" s="25"/>
      <c r="E54" s="23"/>
      <c r="F54" s="25"/>
      <c r="G54" s="123"/>
      <c r="H54" s="123"/>
      <c r="I54" s="123"/>
      <c r="J54" s="123"/>
      <c r="K54" s="123"/>
      <c r="L54" s="122" t="str">
        <f t="shared" si="0"/>
        <v/>
      </c>
      <c r="M54" s="123"/>
      <c r="N54" s="123"/>
      <c r="O54" s="123"/>
      <c r="P54" s="123"/>
      <c r="Q54" s="123"/>
      <c r="R54" s="123"/>
      <c r="S54" s="123"/>
      <c r="T54" s="122" t="str">
        <f t="shared" si="1"/>
        <v/>
      </c>
      <c r="U54" s="123"/>
      <c r="V54" s="123"/>
      <c r="W54" s="123"/>
      <c r="X54" s="123"/>
      <c r="Y54" s="123"/>
      <c r="Z54" s="123"/>
      <c r="AA54" s="123"/>
      <c r="AB54" s="122" t="str">
        <f t="shared" si="2"/>
        <v/>
      </c>
      <c r="AC54" s="123"/>
      <c r="AD54" s="123"/>
      <c r="AE54" s="123"/>
      <c r="AF54" s="123"/>
      <c r="AG54" s="123"/>
      <c r="AH54" s="123"/>
      <c r="AI54" s="123"/>
      <c r="AJ54" s="122" t="str">
        <f t="shared" si="4"/>
        <v/>
      </c>
      <c r="AK54" s="123"/>
      <c r="AL54" s="122" t="str">
        <f t="shared" si="3"/>
        <v/>
      </c>
    </row>
    <row r="55" spans="1:38" hidden="1" x14ac:dyDescent="0.3">
      <c r="A55" s="45"/>
      <c r="B55" s="45"/>
      <c r="C55" s="24"/>
      <c r="D55" s="25"/>
      <c r="E55" s="23"/>
      <c r="F55" s="25"/>
      <c r="G55" s="123"/>
      <c r="H55" s="123"/>
      <c r="I55" s="123"/>
      <c r="J55" s="123"/>
      <c r="K55" s="123"/>
      <c r="L55" s="122" t="str">
        <f t="shared" si="0"/>
        <v/>
      </c>
      <c r="M55" s="123"/>
      <c r="N55" s="123"/>
      <c r="O55" s="123"/>
      <c r="P55" s="123"/>
      <c r="Q55" s="123"/>
      <c r="R55" s="123"/>
      <c r="S55" s="123"/>
      <c r="T55" s="122" t="str">
        <f t="shared" si="1"/>
        <v/>
      </c>
      <c r="U55" s="123"/>
      <c r="V55" s="123"/>
      <c r="W55" s="123"/>
      <c r="X55" s="123"/>
      <c r="Y55" s="123"/>
      <c r="Z55" s="123"/>
      <c r="AA55" s="123"/>
      <c r="AB55" s="122" t="str">
        <f t="shared" si="2"/>
        <v/>
      </c>
      <c r="AC55" s="123"/>
      <c r="AD55" s="123"/>
      <c r="AE55" s="123"/>
      <c r="AF55" s="123"/>
      <c r="AG55" s="123"/>
      <c r="AH55" s="123"/>
      <c r="AI55" s="123"/>
      <c r="AJ55" s="122" t="str">
        <f t="shared" si="4"/>
        <v/>
      </c>
      <c r="AK55" s="123"/>
      <c r="AL55" s="122" t="str">
        <f t="shared" si="3"/>
        <v/>
      </c>
    </row>
    <row r="56" spans="1:38" hidden="1" x14ac:dyDescent="0.3">
      <c r="A56" s="45"/>
      <c r="B56" s="45"/>
      <c r="C56" s="24"/>
      <c r="D56" s="25"/>
      <c r="E56" s="23"/>
      <c r="F56" s="25"/>
      <c r="G56" s="123"/>
      <c r="H56" s="123"/>
      <c r="I56" s="123"/>
      <c r="J56" s="123"/>
      <c r="K56" s="123"/>
      <c r="L56" s="122" t="str">
        <f t="shared" si="0"/>
        <v/>
      </c>
      <c r="M56" s="123"/>
      <c r="N56" s="123"/>
      <c r="O56" s="123"/>
      <c r="P56" s="123"/>
      <c r="Q56" s="123"/>
      <c r="R56" s="123"/>
      <c r="S56" s="123"/>
      <c r="T56" s="122" t="str">
        <f t="shared" si="1"/>
        <v/>
      </c>
      <c r="U56" s="123"/>
      <c r="V56" s="123"/>
      <c r="W56" s="123"/>
      <c r="X56" s="123"/>
      <c r="Y56" s="123"/>
      <c r="Z56" s="123"/>
      <c r="AA56" s="123"/>
      <c r="AB56" s="122" t="str">
        <f t="shared" si="2"/>
        <v/>
      </c>
      <c r="AC56" s="123"/>
      <c r="AD56" s="123"/>
      <c r="AE56" s="123"/>
      <c r="AF56" s="123"/>
      <c r="AG56" s="123"/>
      <c r="AH56" s="123"/>
      <c r="AI56" s="123"/>
      <c r="AJ56" s="122" t="str">
        <f t="shared" si="4"/>
        <v/>
      </c>
      <c r="AK56" s="123"/>
      <c r="AL56" s="122" t="str">
        <f t="shared" si="3"/>
        <v/>
      </c>
    </row>
    <row r="57" spans="1:38" hidden="1" x14ac:dyDescent="0.3">
      <c r="A57" s="45"/>
      <c r="B57" s="45"/>
      <c r="C57" s="24"/>
      <c r="D57" s="25"/>
      <c r="E57" s="23"/>
      <c r="F57" s="25"/>
      <c r="G57" s="123"/>
      <c r="H57" s="123"/>
      <c r="I57" s="123"/>
      <c r="J57" s="123"/>
      <c r="K57" s="123"/>
      <c r="L57" s="122" t="str">
        <f t="shared" si="0"/>
        <v/>
      </c>
      <c r="M57" s="123"/>
      <c r="N57" s="123"/>
      <c r="O57" s="123"/>
      <c r="P57" s="123"/>
      <c r="Q57" s="123"/>
      <c r="R57" s="123"/>
      <c r="S57" s="123"/>
      <c r="T57" s="122" t="str">
        <f t="shared" si="1"/>
        <v/>
      </c>
      <c r="U57" s="123"/>
      <c r="V57" s="123"/>
      <c r="W57" s="123"/>
      <c r="X57" s="123"/>
      <c r="Y57" s="123"/>
      <c r="Z57" s="123"/>
      <c r="AA57" s="123"/>
      <c r="AB57" s="122" t="str">
        <f t="shared" si="2"/>
        <v/>
      </c>
      <c r="AC57" s="123"/>
      <c r="AD57" s="123"/>
      <c r="AE57" s="123"/>
      <c r="AF57" s="123"/>
      <c r="AG57" s="123"/>
      <c r="AH57" s="123"/>
      <c r="AI57" s="123"/>
      <c r="AJ57" s="122" t="str">
        <f t="shared" si="4"/>
        <v/>
      </c>
      <c r="AK57" s="123"/>
      <c r="AL57" s="122" t="str">
        <f t="shared" si="3"/>
        <v/>
      </c>
    </row>
    <row r="58" spans="1:38" hidden="1" x14ac:dyDescent="0.3">
      <c r="A58" s="45"/>
      <c r="B58" s="45"/>
      <c r="C58" s="24"/>
      <c r="D58" s="25"/>
      <c r="E58" s="23"/>
      <c r="F58" s="25"/>
      <c r="G58" s="123"/>
      <c r="H58" s="123"/>
      <c r="I58" s="123"/>
      <c r="J58" s="123"/>
      <c r="K58" s="123"/>
      <c r="L58" s="122" t="str">
        <f t="shared" si="0"/>
        <v/>
      </c>
      <c r="M58" s="123"/>
      <c r="N58" s="123"/>
      <c r="O58" s="123"/>
      <c r="P58" s="123"/>
      <c r="Q58" s="123"/>
      <c r="R58" s="123"/>
      <c r="S58" s="123"/>
      <c r="T58" s="122" t="str">
        <f t="shared" si="1"/>
        <v/>
      </c>
      <c r="U58" s="123"/>
      <c r="V58" s="123"/>
      <c r="W58" s="123"/>
      <c r="X58" s="123"/>
      <c r="Y58" s="123"/>
      <c r="Z58" s="123"/>
      <c r="AA58" s="123"/>
      <c r="AB58" s="122" t="str">
        <f t="shared" si="2"/>
        <v/>
      </c>
      <c r="AC58" s="123"/>
      <c r="AD58" s="123"/>
      <c r="AE58" s="123"/>
      <c r="AF58" s="123"/>
      <c r="AG58" s="123"/>
      <c r="AH58" s="123"/>
      <c r="AI58" s="123"/>
      <c r="AJ58" s="122" t="str">
        <f t="shared" si="4"/>
        <v/>
      </c>
      <c r="AK58" s="123"/>
      <c r="AL58" s="122" t="str">
        <f t="shared" si="3"/>
        <v/>
      </c>
    </row>
    <row r="59" spans="1:38" hidden="1" x14ac:dyDescent="0.3">
      <c r="A59" s="45"/>
      <c r="B59" s="45"/>
      <c r="C59" s="24"/>
      <c r="D59" s="25"/>
      <c r="E59" s="23"/>
      <c r="F59" s="25"/>
      <c r="G59" s="123"/>
      <c r="H59" s="123"/>
      <c r="I59" s="123"/>
      <c r="J59" s="123"/>
      <c r="K59" s="123"/>
      <c r="L59" s="122" t="str">
        <f t="shared" si="0"/>
        <v/>
      </c>
      <c r="M59" s="123"/>
      <c r="N59" s="123"/>
      <c r="O59" s="123"/>
      <c r="P59" s="123"/>
      <c r="Q59" s="123"/>
      <c r="R59" s="123"/>
      <c r="S59" s="123"/>
      <c r="T59" s="122" t="str">
        <f t="shared" si="1"/>
        <v/>
      </c>
      <c r="U59" s="123"/>
      <c r="V59" s="123"/>
      <c r="W59" s="123"/>
      <c r="X59" s="123"/>
      <c r="Y59" s="123"/>
      <c r="Z59" s="123"/>
      <c r="AA59" s="123"/>
      <c r="AB59" s="122" t="str">
        <f t="shared" si="2"/>
        <v/>
      </c>
      <c r="AC59" s="123"/>
      <c r="AD59" s="123"/>
      <c r="AE59" s="123"/>
      <c r="AF59" s="123"/>
      <c r="AG59" s="123"/>
      <c r="AH59" s="123"/>
      <c r="AI59" s="123"/>
      <c r="AJ59" s="122" t="str">
        <f t="shared" si="4"/>
        <v/>
      </c>
      <c r="AK59" s="123"/>
      <c r="AL59" s="122" t="str">
        <f t="shared" si="3"/>
        <v/>
      </c>
    </row>
    <row r="60" spans="1:38" hidden="1" x14ac:dyDescent="0.3">
      <c r="A60" s="45"/>
      <c r="B60" s="45"/>
      <c r="C60" s="24"/>
      <c r="D60" s="25"/>
      <c r="E60" s="23"/>
      <c r="F60" s="25"/>
      <c r="G60" s="123"/>
      <c r="H60" s="123"/>
      <c r="I60" s="123"/>
      <c r="J60" s="123"/>
      <c r="K60" s="123"/>
      <c r="L60" s="122" t="str">
        <f t="shared" si="0"/>
        <v/>
      </c>
      <c r="M60" s="123"/>
      <c r="N60" s="123"/>
      <c r="O60" s="123"/>
      <c r="P60" s="123"/>
      <c r="Q60" s="123"/>
      <c r="R60" s="123"/>
      <c r="S60" s="123"/>
      <c r="T60" s="122" t="str">
        <f t="shared" si="1"/>
        <v/>
      </c>
      <c r="U60" s="123"/>
      <c r="V60" s="123"/>
      <c r="W60" s="123"/>
      <c r="X60" s="123"/>
      <c r="Y60" s="123"/>
      <c r="Z60" s="123"/>
      <c r="AA60" s="123"/>
      <c r="AB60" s="122" t="str">
        <f t="shared" si="2"/>
        <v/>
      </c>
      <c r="AC60" s="123"/>
      <c r="AD60" s="123"/>
      <c r="AE60" s="123"/>
      <c r="AF60" s="123"/>
      <c r="AG60" s="123"/>
      <c r="AH60" s="123"/>
      <c r="AI60" s="123"/>
      <c r="AJ60" s="122" t="str">
        <f t="shared" si="4"/>
        <v/>
      </c>
      <c r="AK60" s="123"/>
      <c r="AL60" s="122" t="str">
        <f t="shared" si="3"/>
        <v/>
      </c>
    </row>
    <row r="61" spans="1:38" hidden="1" x14ac:dyDescent="0.3">
      <c r="A61" s="45"/>
      <c r="B61" s="45"/>
      <c r="C61" s="24"/>
      <c r="D61" s="25"/>
      <c r="E61" s="23"/>
      <c r="F61" s="25"/>
      <c r="G61" s="123"/>
      <c r="H61" s="123"/>
      <c r="I61" s="123"/>
      <c r="J61" s="123"/>
      <c r="K61" s="123"/>
      <c r="L61" s="122" t="str">
        <f t="shared" si="0"/>
        <v/>
      </c>
      <c r="M61" s="123"/>
      <c r="N61" s="123"/>
      <c r="O61" s="123"/>
      <c r="P61" s="123"/>
      <c r="Q61" s="123"/>
      <c r="R61" s="123"/>
      <c r="S61" s="123"/>
      <c r="T61" s="122" t="str">
        <f t="shared" si="1"/>
        <v/>
      </c>
      <c r="U61" s="123"/>
      <c r="V61" s="123"/>
      <c r="W61" s="123"/>
      <c r="X61" s="123"/>
      <c r="Y61" s="123"/>
      <c r="Z61" s="123"/>
      <c r="AA61" s="123"/>
      <c r="AB61" s="122" t="str">
        <f t="shared" si="2"/>
        <v/>
      </c>
      <c r="AC61" s="123"/>
      <c r="AD61" s="123"/>
      <c r="AE61" s="123"/>
      <c r="AF61" s="123"/>
      <c r="AG61" s="123"/>
      <c r="AH61" s="123"/>
      <c r="AI61" s="123"/>
      <c r="AJ61" s="122" t="str">
        <f t="shared" si="4"/>
        <v/>
      </c>
      <c r="AK61" s="123"/>
      <c r="AL61" s="122" t="str">
        <f t="shared" si="3"/>
        <v/>
      </c>
    </row>
    <row r="62" spans="1:38" hidden="1" x14ac:dyDescent="0.3">
      <c r="A62" s="45"/>
      <c r="B62" s="45"/>
      <c r="C62" s="24"/>
      <c r="D62" s="25"/>
      <c r="E62" s="23"/>
      <c r="F62" s="25"/>
      <c r="G62" s="123"/>
      <c r="H62" s="123"/>
      <c r="I62" s="123"/>
      <c r="J62" s="123"/>
      <c r="K62" s="123"/>
      <c r="L62" s="122" t="str">
        <f t="shared" si="0"/>
        <v/>
      </c>
      <c r="M62" s="123"/>
      <c r="N62" s="123"/>
      <c r="O62" s="123"/>
      <c r="P62" s="123"/>
      <c r="Q62" s="123"/>
      <c r="R62" s="123"/>
      <c r="S62" s="123"/>
      <c r="T62" s="122" t="str">
        <f t="shared" si="1"/>
        <v/>
      </c>
      <c r="U62" s="123"/>
      <c r="V62" s="123"/>
      <c r="W62" s="123"/>
      <c r="X62" s="123"/>
      <c r="Y62" s="123"/>
      <c r="Z62" s="123"/>
      <c r="AA62" s="123"/>
      <c r="AB62" s="122" t="str">
        <f t="shared" si="2"/>
        <v/>
      </c>
      <c r="AC62" s="123"/>
      <c r="AD62" s="123"/>
      <c r="AE62" s="123"/>
      <c r="AF62" s="123"/>
      <c r="AG62" s="123"/>
      <c r="AH62" s="123"/>
      <c r="AI62" s="123"/>
      <c r="AJ62" s="122" t="str">
        <f t="shared" si="4"/>
        <v/>
      </c>
      <c r="AK62" s="123"/>
      <c r="AL62" s="122" t="str">
        <f t="shared" si="3"/>
        <v/>
      </c>
    </row>
    <row r="63" spans="1:38" hidden="1" x14ac:dyDescent="0.3">
      <c r="A63" s="45"/>
      <c r="B63" s="45"/>
      <c r="C63" s="24"/>
      <c r="D63" s="25"/>
      <c r="E63" s="23"/>
      <c r="F63" s="25"/>
      <c r="G63" s="123"/>
      <c r="H63" s="123"/>
      <c r="I63" s="123"/>
      <c r="J63" s="123"/>
      <c r="K63" s="123"/>
      <c r="L63" s="122" t="str">
        <f t="shared" si="0"/>
        <v/>
      </c>
      <c r="M63" s="123"/>
      <c r="N63" s="123"/>
      <c r="O63" s="123"/>
      <c r="P63" s="123"/>
      <c r="Q63" s="123"/>
      <c r="R63" s="123"/>
      <c r="S63" s="123"/>
      <c r="T63" s="122" t="str">
        <f t="shared" si="1"/>
        <v/>
      </c>
      <c r="U63" s="123"/>
      <c r="V63" s="123"/>
      <c r="W63" s="123"/>
      <c r="X63" s="123"/>
      <c r="Y63" s="123"/>
      <c r="Z63" s="123"/>
      <c r="AA63" s="123"/>
      <c r="AB63" s="122" t="str">
        <f t="shared" si="2"/>
        <v/>
      </c>
      <c r="AC63" s="123"/>
      <c r="AD63" s="123"/>
      <c r="AE63" s="123"/>
      <c r="AF63" s="123"/>
      <c r="AG63" s="123"/>
      <c r="AH63" s="123"/>
      <c r="AI63" s="123"/>
      <c r="AJ63" s="122" t="str">
        <f t="shared" si="4"/>
        <v/>
      </c>
      <c r="AK63" s="123"/>
      <c r="AL63" s="122" t="str">
        <f t="shared" si="3"/>
        <v/>
      </c>
    </row>
    <row r="64" spans="1:38" hidden="1" x14ac:dyDescent="0.3">
      <c r="A64" s="45"/>
      <c r="B64" s="45"/>
      <c r="C64" s="24"/>
      <c r="D64" s="25"/>
      <c r="E64" s="23"/>
      <c r="F64" s="25"/>
      <c r="G64" s="123"/>
      <c r="H64" s="123"/>
      <c r="I64" s="123"/>
      <c r="J64" s="123"/>
      <c r="K64" s="123"/>
      <c r="L64" s="122" t="str">
        <f t="shared" si="0"/>
        <v/>
      </c>
      <c r="M64" s="123"/>
      <c r="N64" s="123"/>
      <c r="O64" s="123"/>
      <c r="P64" s="123"/>
      <c r="Q64" s="123"/>
      <c r="R64" s="123"/>
      <c r="S64" s="123"/>
      <c r="T64" s="122" t="str">
        <f t="shared" si="1"/>
        <v/>
      </c>
      <c r="U64" s="123"/>
      <c r="V64" s="123"/>
      <c r="W64" s="123"/>
      <c r="X64" s="123"/>
      <c r="Y64" s="123"/>
      <c r="Z64" s="123"/>
      <c r="AA64" s="123"/>
      <c r="AB64" s="122" t="str">
        <f t="shared" si="2"/>
        <v/>
      </c>
      <c r="AC64" s="123"/>
      <c r="AD64" s="123"/>
      <c r="AE64" s="123"/>
      <c r="AF64" s="123"/>
      <c r="AG64" s="123"/>
      <c r="AH64" s="123"/>
      <c r="AI64" s="123"/>
      <c r="AJ64" s="122" t="str">
        <f t="shared" si="4"/>
        <v/>
      </c>
      <c r="AK64" s="123"/>
      <c r="AL64" s="122" t="str">
        <f t="shared" si="3"/>
        <v/>
      </c>
    </row>
    <row r="65" spans="1:38" hidden="1" x14ac:dyDescent="0.3">
      <c r="A65" s="45"/>
      <c r="B65" s="45"/>
      <c r="C65" s="24"/>
      <c r="D65" s="25"/>
      <c r="E65" s="23"/>
      <c r="F65" s="25"/>
      <c r="G65" s="123"/>
      <c r="H65" s="123"/>
      <c r="I65" s="123"/>
      <c r="J65" s="123"/>
      <c r="K65" s="123"/>
      <c r="L65" s="122" t="str">
        <f t="shared" ref="L65:L80" si="5">IF($A65 = "", "", SUM(G65:K65))</f>
        <v/>
      </c>
      <c r="M65" s="123"/>
      <c r="N65" s="123"/>
      <c r="O65" s="123"/>
      <c r="P65" s="123"/>
      <c r="Q65" s="123"/>
      <c r="R65" s="123"/>
      <c r="S65" s="123"/>
      <c r="T65" s="122" t="str">
        <f t="shared" si="1"/>
        <v/>
      </c>
      <c r="U65" s="123"/>
      <c r="V65" s="123"/>
      <c r="W65" s="123"/>
      <c r="X65" s="123"/>
      <c r="Y65" s="123"/>
      <c r="Z65" s="123"/>
      <c r="AA65" s="123"/>
      <c r="AB65" s="122" t="str">
        <f t="shared" si="2"/>
        <v/>
      </c>
      <c r="AC65" s="123"/>
      <c r="AD65" s="123"/>
      <c r="AE65" s="123"/>
      <c r="AF65" s="123"/>
      <c r="AG65" s="123"/>
      <c r="AH65" s="123"/>
      <c r="AI65" s="123"/>
      <c r="AJ65" s="122" t="str">
        <f t="shared" si="4"/>
        <v/>
      </c>
      <c r="AK65" s="123"/>
      <c r="AL65" s="122" t="str">
        <f t="shared" si="3"/>
        <v/>
      </c>
    </row>
    <row r="66" spans="1:38" hidden="1" x14ac:dyDescent="0.3">
      <c r="A66" s="45"/>
      <c r="B66" s="45"/>
      <c r="C66" s="24"/>
      <c r="D66" s="25"/>
      <c r="E66" s="23"/>
      <c r="F66" s="25"/>
      <c r="G66" s="123"/>
      <c r="H66" s="123"/>
      <c r="I66" s="123"/>
      <c r="J66" s="123"/>
      <c r="K66" s="123"/>
      <c r="L66" s="122" t="str">
        <f t="shared" si="5"/>
        <v/>
      </c>
      <c r="M66" s="123"/>
      <c r="N66" s="123"/>
      <c r="O66" s="123"/>
      <c r="P66" s="123"/>
      <c r="Q66" s="123"/>
      <c r="R66" s="123"/>
      <c r="S66" s="123"/>
      <c r="T66" s="122" t="str">
        <f t="shared" si="1"/>
        <v/>
      </c>
      <c r="U66" s="123"/>
      <c r="V66" s="123"/>
      <c r="W66" s="123"/>
      <c r="X66" s="123"/>
      <c r="Y66" s="123"/>
      <c r="Z66" s="123"/>
      <c r="AA66" s="123"/>
      <c r="AB66" s="122" t="str">
        <f t="shared" si="2"/>
        <v/>
      </c>
      <c r="AC66" s="123"/>
      <c r="AD66" s="123"/>
      <c r="AE66" s="123"/>
      <c r="AF66" s="123"/>
      <c r="AG66" s="123"/>
      <c r="AH66" s="123"/>
      <c r="AI66" s="123"/>
      <c r="AJ66" s="122" t="str">
        <f t="shared" si="4"/>
        <v/>
      </c>
      <c r="AK66" s="123"/>
      <c r="AL66" s="122" t="str">
        <f t="shared" si="3"/>
        <v/>
      </c>
    </row>
    <row r="67" spans="1:38" hidden="1" x14ac:dyDescent="0.3">
      <c r="A67" s="45"/>
      <c r="B67" s="45"/>
      <c r="C67" s="24"/>
      <c r="D67" s="25"/>
      <c r="E67" s="23"/>
      <c r="F67" s="25"/>
      <c r="G67" s="123"/>
      <c r="H67" s="123"/>
      <c r="I67" s="123"/>
      <c r="J67" s="123"/>
      <c r="K67" s="123"/>
      <c r="L67" s="122" t="str">
        <f t="shared" si="5"/>
        <v/>
      </c>
      <c r="M67" s="123"/>
      <c r="N67" s="123"/>
      <c r="O67" s="123"/>
      <c r="P67" s="123"/>
      <c r="Q67" s="123"/>
      <c r="R67" s="123"/>
      <c r="S67" s="123"/>
      <c r="T67" s="122" t="str">
        <f t="shared" si="1"/>
        <v/>
      </c>
      <c r="U67" s="123"/>
      <c r="V67" s="123"/>
      <c r="W67" s="123"/>
      <c r="X67" s="123"/>
      <c r="Y67" s="123"/>
      <c r="Z67" s="123"/>
      <c r="AA67" s="123"/>
      <c r="AB67" s="122" t="str">
        <f t="shared" si="2"/>
        <v/>
      </c>
      <c r="AC67" s="123"/>
      <c r="AD67" s="123"/>
      <c r="AE67" s="123"/>
      <c r="AF67" s="123"/>
      <c r="AG67" s="123"/>
      <c r="AH67" s="123"/>
      <c r="AI67" s="123"/>
      <c r="AJ67" s="122" t="str">
        <f t="shared" si="4"/>
        <v/>
      </c>
      <c r="AK67" s="123"/>
      <c r="AL67" s="122" t="str">
        <f t="shared" si="3"/>
        <v/>
      </c>
    </row>
    <row r="68" spans="1:38" hidden="1" x14ac:dyDescent="0.3">
      <c r="A68" s="45"/>
      <c r="B68" s="45"/>
      <c r="C68" s="24"/>
      <c r="D68" s="25"/>
      <c r="E68" s="23"/>
      <c r="F68" s="25"/>
      <c r="G68" s="123"/>
      <c r="H68" s="123"/>
      <c r="I68" s="123"/>
      <c r="J68" s="123"/>
      <c r="K68" s="123"/>
      <c r="L68" s="122" t="str">
        <f t="shared" si="5"/>
        <v/>
      </c>
      <c r="M68" s="123"/>
      <c r="N68" s="123"/>
      <c r="O68" s="123"/>
      <c r="P68" s="123"/>
      <c r="Q68" s="123"/>
      <c r="R68" s="123"/>
      <c r="S68" s="123"/>
      <c r="T68" s="122" t="str">
        <f t="shared" si="1"/>
        <v/>
      </c>
      <c r="U68" s="123"/>
      <c r="V68" s="123"/>
      <c r="W68" s="123"/>
      <c r="X68" s="123"/>
      <c r="Y68" s="123"/>
      <c r="Z68" s="123"/>
      <c r="AA68" s="123"/>
      <c r="AB68" s="122" t="str">
        <f t="shared" si="2"/>
        <v/>
      </c>
      <c r="AC68" s="123"/>
      <c r="AD68" s="123"/>
      <c r="AE68" s="123"/>
      <c r="AF68" s="123"/>
      <c r="AG68" s="123"/>
      <c r="AH68" s="123"/>
      <c r="AI68" s="123"/>
      <c r="AJ68" s="122" t="str">
        <f t="shared" si="4"/>
        <v/>
      </c>
      <c r="AK68" s="123"/>
      <c r="AL68" s="122" t="str">
        <f t="shared" si="3"/>
        <v/>
      </c>
    </row>
    <row r="69" spans="1:38" hidden="1" x14ac:dyDescent="0.3">
      <c r="A69" s="45"/>
      <c r="B69" s="45"/>
      <c r="C69" s="24"/>
      <c r="D69" s="25"/>
      <c r="E69" s="23"/>
      <c r="F69" s="25"/>
      <c r="G69" s="123"/>
      <c r="H69" s="123"/>
      <c r="I69" s="123"/>
      <c r="J69" s="123"/>
      <c r="K69" s="123"/>
      <c r="L69" s="122" t="str">
        <f t="shared" si="5"/>
        <v/>
      </c>
      <c r="M69" s="123"/>
      <c r="N69" s="123"/>
      <c r="O69" s="123"/>
      <c r="P69" s="123"/>
      <c r="Q69" s="123"/>
      <c r="R69" s="123"/>
      <c r="S69" s="123"/>
      <c r="T69" s="122" t="str">
        <f t="shared" si="1"/>
        <v/>
      </c>
      <c r="U69" s="123"/>
      <c r="V69" s="123"/>
      <c r="W69" s="123"/>
      <c r="X69" s="123"/>
      <c r="Y69" s="123"/>
      <c r="Z69" s="123"/>
      <c r="AA69" s="123"/>
      <c r="AB69" s="122" t="str">
        <f t="shared" si="2"/>
        <v/>
      </c>
      <c r="AC69" s="123"/>
      <c r="AD69" s="123"/>
      <c r="AE69" s="123"/>
      <c r="AF69" s="123"/>
      <c r="AG69" s="123"/>
      <c r="AH69" s="123"/>
      <c r="AI69" s="123"/>
      <c r="AJ69" s="122" t="str">
        <f t="shared" si="4"/>
        <v/>
      </c>
      <c r="AK69" s="123"/>
      <c r="AL69" s="122" t="str">
        <f t="shared" si="3"/>
        <v/>
      </c>
    </row>
    <row r="70" spans="1:38" hidden="1" x14ac:dyDescent="0.3">
      <c r="A70" s="45"/>
      <c r="B70" s="45"/>
      <c r="C70" s="24"/>
      <c r="D70" s="25"/>
      <c r="E70" s="23"/>
      <c r="F70" s="25"/>
      <c r="G70" s="123"/>
      <c r="H70" s="123"/>
      <c r="I70" s="123"/>
      <c r="J70" s="123"/>
      <c r="K70" s="123"/>
      <c r="L70" s="122" t="str">
        <f t="shared" si="5"/>
        <v/>
      </c>
      <c r="M70" s="123"/>
      <c r="N70" s="123"/>
      <c r="O70" s="123"/>
      <c r="P70" s="123"/>
      <c r="Q70" s="123"/>
      <c r="R70" s="123"/>
      <c r="S70" s="123"/>
      <c r="T70" s="122" t="str">
        <f t="shared" ref="T70:T80" si="6">IF($A70 = "", "", SUM(O70:S70))</f>
        <v/>
      </c>
      <c r="U70" s="123"/>
      <c r="V70" s="123"/>
      <c r="W70" s="123"/>
      <c r="X70" s="123"/>
      <c r="Y70" s="123"/>
      <c r="Z70" s="123"/>
      <c r="AA70" s="123"/>
      <c r="AB70" s="122" t="str">
        <f t="shared" ref="AB70:AB80" si="7">IF($A70 = "", "", SUM(W70:AA70))</f>
        <v/>
      </c>
      <c r="AC70" s="123"/>
      <c r="AD70" s="123"/>
      <c r="AE70" s="123"/>
      <c r="AF70" s="123"/>
      <c r="AG70" s="123"/>
      <c r="AH70" s="123"/>
      <c r="AI70" s="123"/>
      <c r="AJ70" s="122" t="str">
        <f t="shared" ref="AJ70:AJ80" si="8">IF($A70 = "", "",SUM(AE70:AI70))</f>
        <v/>
      </c>
      <c r="AK70" s="123"/>
      <c r="AL70" s="122" t="str">
        <f t="shared" ref="AL70:AL80" si="9">IF($A70 = "", "", L70 - AJ70)</f>
        <v/>
      </c>
    </row>
    <row r="71" spans="1:38" hidden="1" x14ac:dyDescent="0.3">
      <c r="A71" s="45"/>
      <c r="B71" s="45"/>
      <c r="C71" s="24"/>
      <c r="D71" s="25"/>
      <c r="E71" s="23"/>
      <c r="F71" s="25"/>
      <c r="G71" s="123"/>
      <c r="H71" s="123"/>
      <c r="I71" s="123"/>
      <c r="J71" s="123"/>
      <c r="K71" s="123"/>
      <c r="L71" s="122" t="str">
        <f t="shared" si="5"/>
        <v/>
      </c>
      <c r="M71" s="123"/>
      <c r="N71" s="123"/>
      <c r="O71" s="123"/>
      <c r="P71" s="123"/>
      <c r="Q71" s="123"/>
      <c r="R71" s="123"/>
      <c r="S71" s="123"/>
      <c r="T71" s="122" t="str">
        <f t="shared" si="6"/>
        <v/>
      </c>
      <c r="U71" s="123"/>
      <c r="V71" s="123"/>
      <c r="W71" s="123"/>
      <c r="X71" s="123"/>
      <c r="Y71" s="123"/>
      <c r="Z71" s="123"/>
      <c r="AA71" s="123"/>
      <c r="AB71" s="122" t="str">
        <f t="shared" si="7"/>
        <v/>
      </c>
      <c r="AC71" s="123"/>
      <c r="AD71" s="123"/>
      <c r="AE71" s="123"/>
      <c r="AF71" s="123"/>
      <c r="AG71" s="123"/>
      <c r="AH71" s="123"/>
      <c r="AI71" s="123"/>
      <c r="AJ71" s="122" t="str">
        <f t="shared" si="8"/>
        <v/>
      </c>
      <c r="AK71" s="123"/>
      <c r="AL71" s="122" t="str">
        <f t="shared" si="9"/>
        <v/>
      </c>
    </row>
    <row r="72" spans="1:38" hidden="1" x14ac:dyDescent="0.3">
      <c r="A72" s="45"/>
      <c r="B72" s="45"/>
      <c r="C72" s="24"/>
      <c r="D72" s="25"/>
      <c r="E72" s="23"/>
      <c r="F72" s="25"/>
      <c r="G72" s="123"/>
      <c r="H72" s="123"/>
      <c r="I72" s="123"/>
      <c r="J72" s="123"/>
      <c r="K72" s="123"/>
      <c r="L72" s="122" t="str">
        <f t="shared" si="5"/>
        <v/>
      </c>
      <c r="M72" s="123"/>
      <c r="N72" s="123"/>
      <c r="O72" s="123"/>
      <c r="P72" s="123"/>
      <c r="Q72" s="123"/>
      <c r="R72" s="123"/>
      <c r="S72" s="123"/>
      <c r="T72" s="122" t="str">
        <f t="shared" si="6"/>
        <v/>
      </c>
      <c r="U72" s="123"/>
      <c r="V72" s="123"/>
      <c r="W72" s="123"/>
      <c r="X72" s="123"/>
      <c r="Y72" s="123"/>
      <c r="Z72" s="123"/>
      <c r="AA72" s="123"/>
      <c r="AB72" s="122" t="str">
        <f t="shared" si="7"/>
        <v/>
      </c>
      <c r="AC72" s="123"/>
      <c r="AD72" s="123"/>
      <c r="AE72" s="123"/>
      <c r="AF72" s="123"/>
      <c r="AG72" s="123"/>
      <c r="AH72" s="123"/>
      <c r="AI72" s="123"/>
      <c r="AJ72" s="122" t="str">
        <f t="shared" si="8"/>
        <v/>
      </c>
      <c r="AK72" s="123"/>
      <c r="AL72" s="122" t="str">
        <f t="shared" si="9"/>
        <v/>
      </c>
    </row>
    <row r="73" spans="1:38" hidden="1" x14ac:dyDescent="0.3">
      <c r="A73" s="45"/>
      <c r="B73" s="45"/>
      <c r="C73" s="24"/>
      <c r="D73" s="25"/>
      <c r="E73" s="23"/>
      <c r="F73" s="25"/>
      <c r="G73" s="123"/>
      <c r="H73" s="123"/>
      <c r="I73" s="123"/>
      <c r="J73" s="123"/>
      <c r="K73" s="123"/>
      <c r="L73" s="122" t="str">
        <f t="shared" si="5"/>
        <v/>
      </c>
      <c r="M73" s="123"/>
      <c r="N73" s="123"/>
      <c r="O73" s="123"/>
      <c r="P73" s="123"/>
      <c r="Q73" s="123"/>
      <c r="R73" s="123"/>
      <c r="S73" s="123"/>
      <c r="T73" s="122" t="str">
        <f t="shared" si="6"/>
        <v/>
      </c>
      <c r="U73" s="123"/>
      <c r="V73" s="123"/>
      <c r="W73" s="123"/>
      <c r="X73" s="123"/>
      <c r="Y73" s="123"/>
      <c r="Z73" s="123"/>
      <c r="AA73" s="123"/>
      <c r="AB73" s="122" t="str">
        <f t="shared" si="7"/>
        <v/>
      </c>
      <c r="AC73" s="123"/>
      <c r="AD73" s="123"/>
      <c r="AE73" s="123"/>
      <c r="AF73" s="123"/>
      <c r="AG73" s="123"/>
      <c r="AH73" s="123"/>
      <c r="AI73" s="123"/>
      <c r="AJ73" s="122" t="str">
        <f t="shared" si="8"/>
        <v/>
      </c>
      <c r="AK73" s="123"/>
      <c r="AL73" s="122" t="str">
        <f t="shared" si="9"/>
        <v/>
      </c>
    </row>
    <row r="74" spans="1:38" hidden="1" x14ac:dyDescent="0.3">
      <c r="A74" s="45"/>
      <c r="B74" s="45"/>
      <c r="C74" s="24"/>
      <c r="D74" s="25"/>
      <c r="E74" s="23"/>
      <c r="F74" s="25"/>
      <c r="G74" s="123"/>
      <c r="H74" s="123"/>
      <c r="I74" s="123"/>
      <c r="J74" s="123"/>
      <c r="K74" s="123"/>
      <c r="L74" s="122" t="str">
        <f t="shared" si="5"/>
        <v/>
      </c>
      <c r="M74" s="123"/>
      <c r="N74" s="123"/>
      <c r="O74" s="123"/>
      <c r="P74" s="123"/>
      <c r="Q74" s="123"/>
      <c r="R74" s="123"/>
      <c r="S74" s="123"/>
      <c r="T74" s="122" t="str">
        <f t="shared" si="6"/>
        <v/>
      </c>
      <c r="U74" s="123"/>
      <c r="V74" s="123"/>
      <c r="W74" s="123"/>
      <c r="X74" s="123"/>
      <c r="Y74" s="123"/>
      <c r="Z74" s="123"/>
      <c r="AA74" s="123"/>
      <c r="AB74" s="122" t="str">
        <f t="shared" si="7"/>
        <v/>
      </c>
      <c r="AC74" s="123"/>
      <c r="AD74" s="123"/>
      <c r="AE74" s="123"/>
      <c r="AF74" s="123"/>
      <c r="AG74" s="123"/>
      <c r="AH74" s="123"/>
      <c r="AI74" s="123"/>
      <c r="AJ74" s="122" t="str">
        <f t="shared" si="8"/>
        <v/>
      </c>
      <c r="AK74" s="123"/>
      <c r="AL74" s="122" t="str">
        <f t="shared" si="9"/>
        <v/>
      </c>
    </row>
    <row r="75" spans="1:38" hidden="1" x14ac:dyDescent="0.3">
      <c r="A75" s="45"/>
      <c r="B75" s="45"/>
      <c r="C75" s="24"/>
      <c r="D75" s="25"/>
      <c r="E75" s="23"/>
      <c r="F75" s="25"/>
      <c r="G75" s="123"/>
      <c r="H75" s="123"/>
      <c r="I75" s="123"/>
      <c r="J75" s="123"/>
      <c r="K75" s="123"/>
      <c r="L75" s="122" t="str">
        <f t="shared" si="5"/>
        <v/>
      </c>
      <c r="M75" s="123"/>
      <c r="N75" s="123"/>
      <c r="O75" s="123"/>
      <c r="P75" s="123"/>
      <c r="Q75" s="123"/>
      <c r="R75" s="123"/>
      <c r="S75" s="123"/>
      <c r="T75" s="122" t="str">
        <f t="shared" si="6"/>
        <v/>
      </c>
      <c r="U75" s="123"/>
      <c r="V75" s="123"/>
      <c r="W75" s="123"/>
      <c r="X75" s="123"/>
      <c r="Y75" s="123"/>
      <c r="Z75" s="123"/>
      <c r="AA75" s="123"/>
      <c r="AB75" s="122" t="str">
        <f t="shared" si="7"/>
        <v/>
      </c>
      <c r="AC75" s="123"/>
      <c r="AD75" s="123"/>
      <c r="AE75" s="123"/>
      <c r="AF75" s="123"/>
      <c r="AG75" s="123"/>
      <c r="AH75" s="123"/>
      <c r="AI75" s="123"/>
      <c r="AJ75" s="122" t="str">
        <f t="shared" si="8"/>
        <v/>
      </c>
      <c r="AK75" s="123"/>
      <c r="AL75" s="122" t="str">
        <f t="shared" si="9"/>
        <v/>
      </c>
    </row>
    <row r="76" spans="1:38" hidden="1" x14ac:dyDescent="0.3">
      <c r="A76" s="45"/>
      <c r="B76" s="45"/>
      <c r="C76" s="24"/>
      <c r="D76" s="25"/>
      <c r="E76" s="23"/>
      <c r="F76" s="25"/>
      <c r="G76" s="123"/>
      <c r="H76" s="123"/>
      <c r="I76" s="123"/>
      <c r="J76" s="123"/>
      <c r="K76" s="123"/>
      <c r="L76" s="122" t="str">
        <f t="shared" si="5"/>
        <v/>
      </c>
      <c r="M76" s="123"/>
      <c r="N76" s="123"/>
      <c r="O76" s="123"/>
      <c r="P76" s="123"/>
      <c r="Q76" s="123"/>
      <c r="R76" s="123"/>
      <c r="S76" s="123"/>
      <c r="T76" s="122" t="str">
        <f t="shared" si="6"/>
        <v/>
      </c>
      <c r="U76" s="123"/>
      <c r="V76" s="123"/>
      <c r="W76" s="123"/>
      <c r="X76" s="123"/>
      <c r="Y76" s="123"/>
      <c r="Z76" s="123"/>
      <c r="AA76" s="123"/>
      <c r="AB76" s="122" t="str">
        <f t="shared" si="7"/>
        <v/>
      </c>
      <c r="AC76" s="123"/>
      <c r="AD76" s="123"/>
      <c r="AE76" s="123"/>
      <c r="AF76" s="123"/>
      <c r="AG76" s="123"/>
      <c r="AH76" s="123"/>
      <c r="AI76" s="123"/>
      <c r="AJ76" s="122" t="str">
        <f t="shared" si="8"/>
        <v/>
      </c>
      <c r="AK76" s="123"/>
      <c r="AL76" s="122" t="str">
        <f t="shared" si="9"/>
        <v/>
      </c>
    </row>
    <row r="77" spans="1:38" hidden="1" x14ac:dyDescent="0.3">
      <c r="A77" s="45"/>
      <c r="B77" s="45"/>
      <c r="C77" s="24"/>
      <c r="D77" s="25"/>
      <c r="E77" s="23"/>
      <c r="F77" s="25"/>
      <c r="G77" s="123"/>
      <c r="H77" s="123"/>
      <c r="I77" s="123"/>
      <c r="J77" s="123"/>
      <c r="K77" s="123"/>
      <c r="L77" s="122" t="str">
        <f t="shared" si="5"/>
        <v/>
      </c>
      <c r="M77" s="123"/>
      <c r="N77" s="123"/>
      <c r="O77" s="123"/>
      <c r="P77" s="123"/>
      <c r="Q77" s="123"/>
      <c r="R77" s="123"/>
      <c r="S77" s="123"/>
      <c r="T77" s="122" t="str">
        <f t="shared" si="6"/>
        <v/>
      </c>
      <c r="U77" s="123"/>
      <c r="V77" s="123"/>
      <c r="W77" s="123"/>
      <c r="X77" s="123"/>
      <c r="Y77" s="123"/>
      <c r="Z77" s="123"/>
      <c r="AA77" s="123"/>
      <c r="AB77" s="122" t="str">
        <f t="shared" si="7"/>
        <v/>
      </c>
      <c r="AC77" s="123"/>
      <c r="AD77" s="123"/>
      <c r="AE77" s="123"/>
      <c r="AF77" s="123"/>
      <c r="AG77" s="123"/>
      <c r="AH77" s="123"/>
      <c r="AI77" s="123"/>
      <c r="AJ77" s="122" t="str">
        <f t="shared" si="8"/>
        <v/>
      </c>
      <c r="AK77" s="123"/>
      <c r="AL77" s="122" t="str">
        <f t="shared" si="9"/>
        <v/>
      </c>
    </row>
    <row r="78" spans="1:38" hidden="1" x14ac:dyDescent="0.3">
      <c r="A78" s="45"/>
      <c r="B78" s="45"/>
      <c r="C78" s="24"/>
      <c r="D78" s="25"/>
      <c r="E78" s="23"/>
      <c r="F78" s="25"/>
      <c r="G78" s="123"/>
      <c r="H78" s="123"/>
      <c r="I78" s="123"/>
      <c r="J78" s="123"/>
      <c r="K78" s="123"/>
      <c r="L78" s="122" t="str">
        <f t="shared" si="5"/>
        <v/>
      </c>
      <c r="M78" s="123"/>
      <c r="N78" s="123"/>
      <c r="O78" s="123"/>
      <c r="P78" s="123"/>
      <c r="Q78" s="123"/>
      <c r="R78" s="123"/>
      <c r="S78" s="123"/>
      <c r="T78" s="122" t="str">
        <f t="shared" si="6"/>
        <v/>
      </c>
      <c r="U78" s="123"/>
      <c r="V78" s="123"/>
      <c r="W78" s="123"/>
      <c r="X78" s="123"/>
      <c r="Y78" s="123"/>
      <c r="Z78" s="123"/>
      <c r="AA78" s="123"/>
      <c r="AB78" s="122" t="str">
        <f t="shared" si="7"/>
        <v/>
      </c>
      <c r="AC78" s="123"/>
      <c r="AD78" s="123"/>
      <c r="AE78" s="123"/>
      <c r="AF78" s="123"/>
      <c r="AG78" s="123"/>
      <c r="AH78" s="123"/>
      <c r="AI78" s="123"/>
      <c r="AJ78" s="122" t="str">
        <f t="shared" si="8"/>
        <v/>
      </c>
      <c r="AK78" s="123"/>
      <c r="AL78" s="122" t="str">
        <f t="shared" si="9"/>
        <v/>
      </c>
    </row>
    <row r="79" spans="1:38" hidden="1" x14ac:dyDescent="0.3">
      <c r="A79" s="45"/>
      <c r="B79" s="45"/>
      <c r="C79" s="24"/>
      <c r="D79" s="25"/>
      <c r="E79" s="23"/>
      <c r="F79" s="25"/>
      <c r="G79" s="123"/>
      <c r="H79" s="123"/>
      <c r="I79" s="123"/>
      <c r="J79" s="123"/>
      <c r="K79" s="123"/>
      <c r="L79" s="122" t="str">
        <f t="shared" si="5"/>
        <v/>
      </c>
      <c r="M79" s="123"/>
      <c r="N79" s="123"/>
      <c r="O79" s="123"/>
      <c r="P79" s="123"/>
      <c r="Q79" s="123"/>
      <c r="R79" s="123"/>
      <c r="S79" s="123"/>
      <c r="T79" s="122" t="str">
        <f t="shared" si="6"/>
        <v/>
      </c>
      <c r="U79" s="123"/>
      <c r="V79" s="123"/>
      <c r="W79" s="123"/>
      <c r="X79" s="123"/>
      <c r="Y79" s="123"/>
      <c r="Z79" s="123"/>
      <c r="AA79" s="123"/>
      <c r="AB79" s="122" t="str">
        <f t="shared" si="7"/>
        <v/>
      </c>
      <c r="AC79" s="123"/>
      <c r="AD79" s="123"/>
      <c r="AE79" s="123"/>
      <c r="AF79" s="123"/>
      <c r="AG79" s="123"/>
      <c r="AH79" s="123"/>
      <c r="AI79" s="123"/>
      <c r="AJ79" s="122" t="str">
        <f t="shared" si="8"/>
        <v/>
      </c>
      <c r="AK79" s="123"/>
      <c r="AL79" s="122" t="str">
        <f t="shared" si="9"/>
        <v/>
      </c>
    </row>
    <row r="80" spans="1:38" hidden="1" x14ac:dyDescent="0.3">
      <c r="A80" s="45"/>
      <c r="B80" s="45"/>
      <c r="C80" s="24"/>
      <c r="D80" s="25"/>
      <c r="E80" s="23"/>
      <c r="F80" s="25"/>
      <c r="G80" s="123"/>
      <c r="H80" s="123"/>
      <c r="I80" s="123"/>
      <c r="J80" s="123"/>
      <c r="K80" s="123"/>
      <c r="L80" s="122" t="str">
        <f t="shared" si="5"/>
        <v/>
      </c>
      <c r="M80" s="123"/>
      <c r="N80" s="123"/>
      <c r="O80" s="123"/>
      <c r="P80" s="123"/>
      <c r="Q80" s="123"/>
      <c r="R80" s="123"/>
      <c r="S80" s="123"/>
      <c r="T80" s="122" t="str">
        <f t="shared" si="6"/>
        <v/>
      </c>
      <c r="U80" s="123"/>
      <c r="V80" s="123"/>
      <c r="W80" s="123"/>
      <c r="X80" s="123"/>
      <c r="Y80" s="123"/>
      <c r="Z80" s="123"/>
      <c r="AA80" s="123"/>
      <c r="AB80" s="122" t="str">
        <f t="shared" si="7"/>
        <v/>
      </c>
      <c r="AC80" s="123"/>
      <c r="AD80" s="123"/>
      <c r="AE80" s="123"/>
      <c r="AF80" s="123"/>
      <c r="AG80" s="123"/>
      <c r="AH80" s="123"/>
      <c r="AI80" s="123"/>
      <c r="AJ80" s="122" t="str">
        <f t="shared" si="8"/>
        <v/>
      </c>
      <c r="AK80" s="123"/>
      <c r="AL80" s="122" t="str">
        <f t="shared" si="9"/>
        <v/>
      </c>
    </row>
    <row r="81" spans="1:6" hidden="1" x14ac:dyDescent="0.3">
      <c r="A81" s="9" t="str">
        <f t="array" ref="A81">IF($A$1="", "", IFERROR(IF(ROWS($A$5:A81) &gt; $AM$1, "", INDEX(#REF!, SMALL(IF(#REF!=$A$1, ROW(#REF!)-ROW(#REF!)+1), ROWS(A$5:A81)))), ""))</f>
        <v/>
      </c>
      <c r="B81" s="9"/>
      <c r="C81" s="10" t="str">
        <f t="array" ref="C81">IFERROR(IF(ROWS($A$5:C81) &gt; $AM$1, "", INDEX(#REF!, SMALL(IF(#REF!=$A$1, ROW(#REF!)-ROW(#REF!)+1), ROWS(C$5:C81)))), "")</f>
        <v/>
      </c>
      <c r="D81" s="9" t="str">
        <f t="array" ref="D81">IFERROR(UPPER(IF(ROWS($A$5:D81) &gt; $AM$1, "", INDEX(#REF!, SMALL(IF(#REF!=$A$1, ROW(#REF!)-ROW(#REF!)+1), ROWS(D$5:D81))))), "")</f>
        <v/>
      </c>
      <c r="E81" s="9" t="str">
        <f t="array" ref="E81">IFERROR(IF(UPPER(IF(ROWS($A$5:E81) &gt; $AM$1, "", INDEX(#REF!, SMALL(IF(#REF!=$A$1, ROW(#REF!)-ROW(#REF!)+1), ROWS(E$5:E81))))) = "YES", "IC", ""), "")</f>
        <v/>
      </c>
      <c r="F81" s="9" t="str">
        <f t="array" ref="F81">IFERROR(UPPER(IF(ROWS($A$5:F81) &gt; $AM$1, "", INDEX(#REF!, SMALL(IF(#REF!=$A$1, ROW(#REF!)-ROW(#REF!)+1), ROWS(F$5:F81))))), "")</f>
        <v/>
      </c>
    </row>
  </sheetData>
  <sheetProtection algorithmName="SHA-512" hashValue="+YMzVq+sU+wGi70GgSshTd6ZraGobM7ARDNjdeIuCQUM8ruCWqeEVEiUAHetXiT0VZAfUxRZjAgGL5ip0jkvuA==" saltValue="/CGc9zPyTaBtiAJYTBPgRA==" spinCount="100000" sheet="1" objects="1" scenarios="1" formatCells="0" formatColumns="0" formatRows="0" autoFilter="0"/>
  <autoFilter ref="A4:F4" xr:uid="{ABB2E4D2-4382-422E-8DCD-1C093DF40768}"/>
  <customSheetViews>
    <customSheetView guid="{24B6AABC-262F-4330-867C-F34CCEB67A71}" scale="76" fitToPage="1" hiddenRows="1" hiddenColumns="1">
      <pane xSplit="5" ySplit="5" topLeftCell="F6" activePane="bottomRight" state="frozen"/>
      <selection pane="bottomRight"/>
      <pageMargins left="0.7" right="0.7" top="0.75" bottom="0.75" header="0.3" footer="0.3"/>
      <printOptions horizontalCentered="1" verticalCentered="1"/>
      <pageSetup scale="36" fitToWidth="2" orientation="landscape" r:id="rId1"/>
    </customSheetView>
  </customSheetViews>
  <conditionalFormatting sqref="A1">
    <cfRule type="expression" dxfId="15" priority="89">
      <formula>$A5&lt;&gt;""</formula>
    </cfRule>
  </conditionalFormatting>
  <conditionalFormatting sqref="A5:A79">
    <cfRule type="expression" dxfId="14" priority="17">
      <formula>$A5&lt;&gt;""</formula>
    </cfRule>
  </conditionalFormatting>
  <conditionalFormatting sqref="A5:N80">
    <cfRule type="expression" dxfId="13" priority="19">
      <formula>AND($A5 &lt;&gt; "", ISODD(ROW()))</formula>
    </cfRule>
  </conditionalFormatting>
  <conditionalFormatting sqref="A5:AD6 A7:AL80 AF5:AL6">
    <cfRule type="expression" dxfId="12" priority="1">
      <formula>AND($A5&lt;&gt;"", ISEVEN(ROW()))</formula>
    </cfRule>
  </conditionalFormatting>
  <conditionalFormatting sqref="B3">
    <cfRule type="expression" dxfId="11" priority="30">
      <formula>$B$3 ="INVALID COUNTY CODE"</formula>
    </cfRule>
  </conditionalFormatting>
  <conditionalFormatting sqref="G5:N80">
    <cfRule type="expression" dxfId="10" priority="18">
      <formula>$A5 &lt;&gt; ""</formula>
    </cfRule>
  </conditionalFormatting>
  <conditionalFormatting sqref="O5:S80 W5:AA80">
    <cfRule type="expression" dxfId="9" priority="15">
      <formula>$A5&lt;&gt;""</formula>
    </cfRule>
    <cfRule type="expression" dxfId="8" priority="16">
      <formula>AND($A5&lt;&gt;"", ISODD(ROW()))</formula>
    </cfRule>
  </conditionalFormatting>
  <conditionalFormatting sqref="T5:V80">
    <cfRule type="expression" dxfId="7" priority="13">
      <formula>$A5 &lt;&gt; ""</formula>
    </cfRule>
    <cfRule type="expression" dxfId="6" priority="14">
      <formula>AND($A5 &lt;&gt; "", ISODD(ROW()))</formula>
    </cfRule>
  </conditionalFormatting>
  <conditionalFormatting sqref="AE13">
    <cfRule type="expression" dxfId="5" priority="2">
      <formula>AND($A13&lt;&gt;"", ISODD(ROW()))</formula>
    </cfRule>
    <cfRule type="expression" dxfId="4" priority="3">
      <formula>$A13&lt;&gt;""</formula>
    </cfRule>
  </conditionalFormatting>
  <conditionalFormatting sqref="AF5 AF6:AH6">
    <cfRule type="expression" dxfId="3" priority="8">
      <formula>AND($A5&lt;&gt;"", ISODD(ROW()))</formula>
    </cfRule>
    <cfRule type="expression" dxfId="2" priority="9">
      <formula>$A5&lt;&gt;""</formula>
    </cfRule>
  </conditionalFormatting>
  <conditionalFormatting sqref="AF5:AL5 AB5:AD6 AH6:AL6 AB7:AL12 AB13:AD13 AF13:AL13 AB14:AL80">
    <cfRule type="expression" dxfId="1" priority="11">
      <formula>$A5 &lt;&gt; ""</formula>
    </cfRule>
    <cfRule type="expression" dxfId="0" priority="12">
      <formula>AND($A5 &lt;&gt; "", ISODD(ROW()))</formula>
    </cfRule>
  </conditionalFormatting>
  <dataValidations count="11">
    <dataValidation type="custom" allowBlank="1" showInputMessage="1" showErrorMessage="1" errorTitle="Invalid Entry" error="Only positive numeric values may be recorded here._x000a__x000a_Values may only be reported in fields which correspond with a municipality." sqref="L5:L49 AL5:AL80 N5:N48 T5:T49 V5:V48 AB5:AB49 AD5:AD48 AE7:AJ49 AF5:AJ6" xr:uid="{5BE0AE15-B59B-4FC3-9272-D67A465A75E5}">
      <formula1>AND($A5 &lt;&gt; "", L5 &gt;= 0, ISNUMBER(L5))</formula1>
    </dataValidation>
    <dataValidation type="custom" allowBlank="1" showInputMessage="1" showErrorMessage="1" errorTitle="Invalid Entry" error="Only positive numeric values may be recorded here." sqref="G5:K80 L50:L80 AK5:AK80 AE50:AJ80 N49:N80 O5:S80 V49:V80 T50:T80 W5:AA80 AB50:AB80 AD49:AD80" xr:uid="{68AF6A92-F0F4-4F5A-BBE9-42557BE5891B}">
      <formula1>AND($A5 &lt;&gt; "", G5 &gt;= 0, ISNUMBER(G5))</formula1>
    </dataValidation>
    <dataValidation type="custom" allowBlank="1" showInputMessage="1" showErrorMessage="1" errorTitle="Invalid Entry" error="Only numeric values may be recorded here." sqref="M5:M80 U5:U80 AC5:AC80" xr:uid="{F8DA0831-6AEC-4BDA-894E-BEA6BBB218ED}">
      <formula1>AND($A5 &lt;&gt; "", ISNUMBER(M5))</formula1>
    </dataValidation>
    <dataValidation allowBlank="1" showInputMessage="1" showErrorMessage="1" promptTitle="Help - Reclassification" prompt="For property that was classified in 2013, 2014, or 2015 as real or utility personal, but in 2026 is classified as commercial personal or industrial personal, exclude the 2026 taxable values and record the modifications in this column. " sqref="AK4" xr:uid="{82B8FA3C-702D-44FD-BA2A-B5062BDD00E8}"/>
    <dataValidation errorStyle="information" allowBlank="1" showInputMessage="1" showErrorMessage="1" promptTitle="Help - Reclassification" prompt="For property that was classified in 2015 as commercial personal or industrial personal, but in 2026 is classified as real or utility personal, exclude the 2015 taxable values and record the modifications in this column. You must also submit Form 5658." sqref="AD4" xr:uid="{01F157E3-9A64-4D3B-9B9B-D1B327A332C2}"/>
    <dataValidation allowBlank="1" showInputMessage="1" showErrorMessage="1" promptTitle="Help - Boundary Changes" prompt="For property that was assessed in 2015 in a municipality other than the one in which it is assessed in 2026, modify the 2015 taxable values accordingly and record the modifications in this column. You must also submit Form 5658." sqref="AC4" xr:uid="{672E3380-078D-4962-9F7F-AC955CC7748F}"/>
    <dataValidation errorStyle="information" allowBlank="1" showInputMessage="1" showErrorMessage="1" promptTitle="Help - Reclassification" prompt="For property that was classified in 2013 as commercial personal or industrial personal, but in 2026 is classified as real or utility personal, exclude the 2013 taxable values and record the modifications in this column. You must also submit Form 5658." sqref="N4" xr:uid="{3392E2A9-3544-443A-AB49-4A4B9FAC1360}"/>
    <dataValidation allowBlank="1" showInputMessage="1" showErrorMessage="1" promptTitle="Help - Boundary Changes" prompt="For property that was assessed in 2014 in a municipality other than the one in which it is assessed in 2026, modify the 2014 taxable values accordingly and record the modifications in this column. You must also submit Form 5658." sqref="U4" xr:uid="{0D1C5D53-BD08-4087-BAB4-A36AD0C6D8A8}"/>
    <dataValidation allowBlank="1" showInputMessage="1" showErrorMessage="1" promptTitle="Help - Boundary Changes" prompt="For property that was assessed in 2013 in a municipality other than the one in which it is assessed in 2026, modify the 2013 taxable values accordingly and record the modifications in this column. You must also submit Form 5658." sqref="M4" xr:uid="{391B9D83-22BB-487A-B43B-D24BC1A2B79B}"/>
    <dataValidation errorStyle="information" allowBlank="1" showInputMessage="1" showErrorMessage="1" promptTitle="Help - Reclassification" prompt="For property that was classified in 2014 as commercial personal or industrial personal, but in 2026 is classified as real or utility personal, exclude the 2014 taxable values and record the modifications in this column. You must also submit Form 5658." sqref="V4" xr:uid="{3BA83FE0-AC90-42DB-A7E4-68CACE559206}"/>
    <dataValidation type="custom" allowBlank="1" showInputMessage="1" showErrorMessage="1" sqref="O81:AD1048576" xr:uid="{A8C6251C-7E41-48BD-8243-A3CD588C268F}">
      <formula1>AND($A81 &lt;&gt; "", ISNUMBER(O81))</formula1>
    </dataValidation>
  </dataValidations>
  <printOptions horizontalCentered="1"/>
  <pageMargins left="0.75" right="0.75" top="0.5" bottom="0.5" header="0.3" footer="0.3"/>
  <pageSetup scale="18" fitToWidth="2" fitToHeight="0" orientation="landscape" r:id="rId2"/>
  <colBreaks count="3" manualBreakCount="3">
    <brk id="14" max="78" man="1"/>
    <brk id="22" max="78" man="1"/>
    <brk id="30" max="78"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AC121"/>
  <sheetViews>
    <sheetView zoomScale="76" zoomScaleNormal="76" workbookViewId="0">
      <selection activeCell="AC1" sqref="AC1"/>
    </sheetView>
  </sheetViews>
  <sheetFormatPr defaultColWidth="0" defaultRowHeight="14.4" zeroHeight="1" x14ac:dyDescent="0.3"/>
  <cols>
    <col min="1" max="28" width="9.33203125" customWidth="1"/>
    <col min="29" max="29" width="9.109375" customWidth="1"/>
    <col min="30" max="16384" width="9.109375" hidden="1"/>
  </cols>
  <sheetData>
    <row r="1" spans="1:28" x14ac:dyDescent="0.3">
      <c r="A1" t="s">
        <v>5</v>
      </c>
      <c r="B1" t="s">
        <v>24</v>
      </c>
      <c r="C1" t="s">
        <v>6</v>
      </c>
      <c r="D1" t="s">
        <v>23</v>
      </c>
      <c r="E1" t="s">
        <v>25</v>
      </c>
      <c r="F1" t="s">
        <v>26</v>
      </c>
      <c r="G1" t="s">
        <v>27</v>
      </c>
      <c r="H1" t="s">
        <v>32</v>
      </c>
      <c r="I1" t="s">
        <v>30</v>
      </c>
      <c r="J1" t="s">
        <v>28</v>
      </c>
      <c r="K1" t="s">
        <v>22</v>
      </c>
      <c r="L1" t="s">
        <v>7</v>
      </c>
      <c r="M1" t="s">
        <v>8</v>
      </c>
      <c r="N1" t="s">
        <v>9</v>
      </c>
      <c r="O1" t="s">
        <v>11</v>
      </c>
      <c r="P1" t="s">
        <v>12</v>
      </c>
      <c r="Q1" t="s">
        <v>13</v>
      </c>
      <c r="R1" t="s">
        <v>14</v>
      </c>
      <c r="S1" t="s">
        <v>31</v>
      </c>
      <c r="T1" t="s">
        <v>10</v>
      </c>
      <c r="U1" t="s">
        <v>33</v>
      </c>
      <c r="V1" t="s">
        <v>15</v>
      </c>
      <c r="W1" t="s">
        <v>16</v>
      </c>
      <c r="X1" t="s">
        <v>18</v>
      </c>
      <c r="Y1" t="s">
        <v>19</v>
      </c>
      <c r="Z1" t="s">
        <v>20</v>
      </c>
      <c r="AA1" t="s">
        <v>21</v>
      </c>
      <c r="AB1" t="s">
        <v>17</v>
      </c>
    </row>
    <row r="2" spans="1:28" x14ac:dyDescent="0.3">
      <c r="A2" t="str">
        <f>Export!A4</f>
        <v>73</v>
      </c>
      <c r="B2" t="str">
        <f>Export!B4</f>
        <v>0000</v>
      </c>
      <c r="C2" t="str">
        <f>Export!C4</f>
        <v>73</v>
      </c>
      <c r="D2" t="str">
        <f>Export!D4</f>
        <v>0000</v>
      </c>
      <c r="E2" t="str">
        <f>Export!E4</f>
        <v>SAGINAW</v>
      </c>
      <c r="F2" t="str">
        <f>Export!F4</f>
        <v>COUNTY</v>
      </c>
      <c r="G2">
        <f>Export!G4</f>
        <v>0</v>
      </c>
      <c r="H2" t="str">
        <f>Export!H4</f>
        <v/>
      </c>
      <c r="I2" t="str">
        <f>Export!I4</f>
        <v/>
      </c>
      <c r="J2" t="str">
        <f>Export!J4</f>
        <v>WORKSHEET 1</v>
      </c>
      <c r="K2">
        <f>Export!N4</f>
        <v>17067100</v>
      </c>
      <c r="L2">
        <f>Export!P4</f>
        <v>426020932</v>
      </c>
      <c r="R2">
        <f>IF($A2 = "", "", SUM(M2:Q2))</f>
        <v>0</v>
      </c>
      <c r="S2">
        <f>IF($A2 = "", "", Export!W4)</f>
        <v>0</v>
      </c>
      <c r="T2">
        <f>IF($A2 = "", "", Export!X4)</f>
        <v>389644325</v>
      </c>
      <c r="U2">
        <f>IF($A2="","", R2 - (S2 - T2))</f>
        <v>389644325</v>
      </c>
      <c r="V2">
        <f>IF($A2 = "", "", Export!Y4)</f>
        <v>0</v>
      </c>
      <c r="W2">
        <f>IF($A2 = "", "", Export!Z4)</f>
        <v>0</v>
      </c>
      <c r="X2">
        <f>IF($A2 = "", "", Export!AA4)</f>
        <v>173954350</v>
      </c>
      <c r="Y2">
        <f>IF($A2 = "", "", Export!AB4)</f>
        <v>186245150</v>
      </c>
      <c r="Z2">
        <f>IF($A2 = "", "", Export!AC4)</f>
        <v>0</v>
      </c>
      <c r="AA2">
        <f>IF($A2 = "", "", Export!AD4)</f>
        <v>22066095</v>
      </c>
      <c r="AB2">
        <f>IF($A2 = "", "", Export!AE4)</f>
        <v>0</v>
      </c>
    </row>
    <row r="3" spans="1:28" x14ac:dyDescent="0.3">
      <c r="A3" t="str">
        <f>Export!A5</f>
        <v>73</v>
      </c>
      <c r="B3" t="str">
        <f>Export!B5</f>
        <v>1010</v>
      </c>
      <c r="C3" t="str">
        <f>Export!C5</f>
        <v>73</v>
      </c>
      <c r="D3" t="str">
        <f>Export!D5</f>
        <v>1010</v>
      </c>
      <c r="E3" t="str">
        <f>Export!E5</f>
        <v>ALBEE</v>
      </c>
      <c r="F3" t="str">
        <f>Export!F5</f>
        <v>TOWNSHIP</v>
      </c>
      <c r="G3">
        <f>Export!G5</f>
        <v>0</v>
      </c>
      <c r="H3" t="str">
        <f>Export!H5</f>
        <v/>
      </c>
      <c r="I3" t="str">
        <f>Export!I5</f>
        <v/>
      </c>
      <c r="J3" t="str">
        <f>Export!J5</f>
        <v>WORKSHEET 1</v>
      </c>
      <c r="K3">
        <f>Export!N5</f>
        <v>0</v>
      </c>
      <c r="L3">
        <f>Export!P5</f>
        <v>294200</v>
      </c>
      <c r="R3">
        <f t="shared" ref="R3:R66" si="0">IF($A3 = "", "", SUM(M3:Q3))</f>
        <v>0</v>
      </c>
      <c r="S3">
        <f>IF($A3 = "", "", Export!W5)</f>
        <v>0</v>
      </c>
      <c r="T3">
        <f>IF($A3 = "", "", Export!X5)</f>
        <v>710950</v>
      </c>
      <c r="U3">
        <f>IF($A3="","", R3 - (S3 - T3))</f>
        <v>710950</v>
      </c>
      <c r="V3">
        <f>IF($A3 = "", "", Export!Y5)</f>
        <v>0</v>
      </c>
      <c r="W3">
        <f>IF($A3 = "", "", Export!Z5)</f>
        <v>0</v>
      </c>
      <c r="X3">
        <f>IF($A3 = "", "", Export!AA5)</f>
        <v>77100</v>
      </c>
      <c r="Y3">
        <f>IF($A3 = "", "", Export!AB5)</f>
        <v>157600</v>
      </c>
      <c r="Z3">
        <f>IF($A3 = "", "", Export!AC5)</f>
        <v>0</v>
      </c>
      <c r="AA3">
        <f>IF($A3 = "", "", Export!AD5)</f>
        <v>225700</v>
      </c>
      <c r="AB3">
        <f>IF($A3 = "", "", Export!AE5)</f>
        <v>0</v>
      </c>
    </row>
    <row r="4" spans="1:28" x14ac:dyDescent="0.3">
      <c r="A4" t="str">
        <f>Export!A6</f>
        <v>73</v>
      </c>
      <c r="B4" t="str">
        <f>Export!B6</f>
        <v>1020</v>
      </c>
      <c r="C4" t="str">
        <f>Export!C6</f>
        <v>73</v>
      </c>
      <c r="D4" t="str">
        <f>Export!D6</f>
        <v>1020</v>
      </c>
      <c r="E4" t="str">
        <f>Export!E6</f>
        <v>BIRCH RUN</v>
      </c>
      <c r="F4" t="str">
        <f>Export!F6</f>
        <v>TOWNSHIP</v>
      </c>
      <c r="G4">
        <f>Export!G6</f>
        <v>0</v>
      </c>
      <c r="H4" t="str">
        <f>Export!H6</f>
        <v/>
      </c>
      <c r="I4" t="str">
        <f>Export!I6</f>
        <v/>
      </c>
      <c r="J4" t="str">
        <f>Export!J6</f>
        <v>WORKSHEET 1</v>
      </c>
      <c r="K4">
        <f>Export!N6</f>
        <v>0</v>
      </c>
      <c r="L4">
        <f>Export!P6</f>
        <v>11842580</v>
      </c>
      <c r="R4">
        <f t="shared" si="0"/>
        <v>0</v>
      </c>
      <c r="S4">
        <f>IF($A4 = "", "", Export!W6)</f>
        <v>0</v>
      </c>
      <c r="T4">
        <f>IF($A4 = "", "", Export!X6)</f>
        <v>10141100</v>
      </c>
      <c r="U4">
        <f t="shared" ref="U4:U67" si="1">IF($A4="","", R4 - (S4 - T4))</f>
        <v>10141100</v>
      </c>
      <c r="V4">
        <f>IF($A4 = "", "", Export!Y6)</f>
        <v>0</v>
      </c>
      <c r="W4">
        <f>IF($A4 = "", "", Export!Z6)</f>
        <v>0</v>
      </c>
      <c r="X4">
        <f>IF($A4 = "", "", Export!AA6)</f>
        <v>11077600</v>
      </c>
      <c r="Y4">
        <f>IF($A4 = "", "", Export!AB6)</f>
        <v>0</v>
      </c>
      <c r="Z4">
        <f>IF($A4 = "", "", Export!AC6)</f>
        <v>0</v>
      </c>
      <c r="AA4">
        <f>IF($A4 = "", "", Export!AD6)</f>
        <v>0</v>
      </c>
      <c r="AB4">
        <f>IF($A4 = "", "", Export!AE6)</f>
        <v>0</v>
      </c>
    </row>
    <row r="5" spans="1:28" x14ac:dyDescent="0.3">
      <c r="A5" t="str">
        <f>Export!A7</f>
        <v>73</v>
      </c>
      <c r="B5" t="str">
        <f>Export!B7</f>
        <v>1030</v>
      </c>
      <c r="C5" t="str">
        <f>Export!C7</f>
        <v>73</v>
      </c>
      <c r="D5" t="str">
        <f>Export!D7</f>
        <v>1030</v>
      </c>
      <c r="E5" t="str">
        <f>Export!E7</f>
        <v>BLUMFIELD</v>
      </c>
      <c r="F5" t="str">
        <f>Export!F7</f>
        <v>TOWNSHIP</v>
      </c>
      <c r="G5">
        <f>Export!G7</f>
        <v>0</v>
      </c>
      <c r="H5" t="str">
        <f>Export!H7</f>
        <v/>
      </c>
      <c r="I5" t="str">
        <f>Export!I7</f>
        <v/>
      </c>
      <c r="J5" t="str">
        <f>Export!J7</f>
        <v>WORKSHEET 1</v>
      </c>
      <c r="K5">
        <f>Export!N7</f>
        <v>1356500</v>
      </c>
      <c r="L5">
        <f>Export!P7</f>
        <v>11146100</v>
      </c>
      <c r="R5">
        <f t="shared" si="0"/>
        <v>0</v>
      </c>
      <c r="S5">
        <f>IF($A5 = "", "", Export!W7)</f>
        <v>0</v>
      </c>
      <c r="T5">
        <f>IF($A5 = "", "", Export!X7)</f>
        <v>12655650</v>
      </c>
      <c r="U5">
        <f t="shared" si="1"/>
        <v>12655650</v>
      </c>
      <c r="V5">
        <f>IF($A5 = "", "", Export!Y7)</f>
        <v>0</v>
      </c>
      <c r="W5">
        <f>IF($A5 = "", "", Export!Z7)</f>
        <v>0</v>
      </c>
      <c r="X5">
        <f>IF($A5 = "", "", Export!AA7)</f>
        <v>859000</v>
      </c>
      <c r="Y5">
        <f>IF($A5 = "", "", Export!AB7)</f>
        <v>9103300</v>
      </c>
      <c r="Z5">
        <f>IF($A5 = "", "", Export!AC7)</f>
        <v>0</v>
      </c>
      <c r="AA5">
        <f>IF($A5 = "", "", Export!AD7)</f>
        <v>1176100</v>
      </c>
      <c r="AB5">
        <f>IF($A5 = "", "", Export!AE7)</f>
        <v>0</v>
      </c>
    </row>
    <row r="6" spans="1:28" x14ac:dyDescent="0.3">
      <c r="A6" t="str">
        <f>Export!A8</f>
        <v>73</v>
      </c>
      <c r="B6" t="str">
        <f>Export!B8</f>
        <v>1040</v>
      </c>
      <c r="C6" t="str">
        <f>Export!C8</f>
        <v>73</v>
      </c>
      <c r="D6" t="str">
        <f>Export!D8</f>
        <v>1040</v>
      </c>
      <c r="E6" t="str">
        <f>Export!E8</f>
        <v>BRADY</v>
      </c>
      <c r="F6" t="str">
        <f>Export!F8</f>
        <v>TOWNSHIP</v>
      </c>
      <c r="G6">
        <f>Export!G8</f>
        <v>0</v>
      </c>
      <c r="H6" t="str">
        <f>Export!H8</f>
        <v/>
      </c>
      <c r="I6" t="str">
        <f>Export!I8</f>
        <v/>
      </c>
      <c r="J6" t="str">
        <f>Export!J8</f>
        <v>WORKSHEET 1</v>
      </c>
      <c r="K6">
        <f>Export!N8</f>
        <v>0</v>
      </c>
      <c r="L6">
        <f>Export!P8</f>
        <v>2012500</v>
      </c>
      <c r="R6">
        <f t="shared" si="0"/>
        <v>0</v>
      </c>
      <c r="S6">
        <f>IF($A6 = "", "", Export!W8)</f>
        <v>0</v>
      </c>
      <c r="T6">
        <f>IF($A6 = "", "", Export!X8)</f>
        <v>1808900</v>
      </c>
      <c r="U6">
        <f t="shared" si="1"/>
        <v>1808900</v>
      </c>
      <c r="V6">
        <f>IF($A6 = "", "", Export!Y8)</f>
        <v>0</v>
      </c>
      <c r="W6">
        <f>IF($A6 = "", "", Export!Z8)</f>
        <v>0</v>
      </c>
      <c r="X6">
        <f>IF($A6 = "", "", Export!AA8)</f>
        <v>1076900</v>
      </c>
      <c r="Y6">
        <f>IF($A6 = "", "", Export!AB8)</f>
        <v>348600</v>
      </c>
      <c r="Z6">
        <f>IF($A6 = "", "", Export!AC8)</f>
        <v>0</v>
      </c>
      <c r="AA6">
        <f>IF($A6 = "", "", Export!AD8)</f>
        <v>0</v>
      </c>
      <c r="AB6">
        <f>IF($A6 = "", "", Export!AE8)</f>
        <v>0</v>
      </c>
    </row>
    <row r="7" spans="1:28" x14ac:dyDescent="0.3">
      <c r="A7" t="str">
        <f>Export!A9</f>
        <v>73</v>
      </c>
      <c r="B7" t="str">
        <f>Export!B9</f>
        <v>1050</v>
      </c>
      <c r="C7" t="str">
        <f>Export!C9</f>
        <v>73</v>
      </c>
      <c r="D7" t="str">
        <f>Export!D9</f>
        <v>1050</v>
      </c>
      <c r="E7" t="str">
        <f>Export!E9</f>
        <v>BRANT</v>
      </c>
      <c r="F7" t="str">
        <f>Export!F9</f>
        <v>TOWNSHIP</v>
      </c>
      <c r="G7">
        <f>Export!G9</f>
        <v>0</v>
      </c>
      <c r="H7" t="str">
        <f>Export!H9</f>
        <v/>
      </c>
      <c r="I7" t="str">
        <f>Export!I9</f>
        <v/>
      </c>
      <c r="J7" t="str">
        <f>Export!J9</f>
        <v>WORKSHEET 1</v>
      </c>
      <c r="K7">
        <f>Export!N9</f>
        <v>0</v>
      </c>
      <c r="L7">
        <f>Export!P9</f>
        <v>303300</v>
      </c>
      <c r="R7">
        <f t="shared" si="0"/>
        <v>0</v>
      </c>
      <c r="S7">
        <f>IF($A7 = "", "", Export!W9)</f>
        <v>0</v>
      </c>
      <c r="T7">
        <f>IF($A7 = "", "", Export!X9)</f>
        <v>272200</v>
      </c>
      <c r="U7">
        <f t="shared" si="1"/>
        <v>272200</v>
      </c>
      <c r="V7">
        <f>IF($A7 = "", "", Export!Y9)</f>
        <v>0</v>
      </c>
      <c r="W7">
        <f>IF($A7 = "", "", Export!Z9)</f>
        <v>0</v>
      </c>
      <c r="X7">
        <f>IF($A7 = "", "", Export!AA9)</f>
        <v>200900</v>
      </c>
      <c r="Y7">
        <f>IF($A7 = "", "", Export!AB9)</f>
        <v>75300</v>
      </c>
      <c r="Z7">
        <f>IF($A7 = "", "", Export!AC9)</f>
        <v>0</v>
      </c>
      <c r="AA7">
        <f>IF($A7 = "", "", Export!AD9)</f>
        <v>0</v>
      </c>
      <c r="AB7">
        <f>IF($A7 = "", "", Export!AE9)</f>
        <v>0</v>
      </c>
    </row>
    <row r="8" spans="1:28" x14ac:dyDescent="0.3">
      <c r="A8" t="str">
        <f>Export!A10</f>
        <v>73</v>
      </c>
      <c r="B8" t="str">
        <f>Export!B10</f>
        <v>1060</v>
      </c>
      <c r="C8" t="str">
        <f>Export!C10</f>
        <v>73</v>
      </c>
      <c r="D8" t="str">
        <f>Export!D10</f>
        <v>1060</v>
      </c>
      <c r="E8" t="str">
        <f>Export!E10</f>
        <v>BRIDGEPORT</v>
      </c>
      <c r="F8" t="str">
        <f>Export!F10</f>
        <v>TOWNSHIP</v>
      </c>
      <c r="G8">
        <f>Export!G10</f>
        <v>0</v>
      </c>
      <c r="H8" t="str">
        <f>Export!H10</f>
        <v/>
      </c>
      <c r="I8" t="str">
        <f>Export!I10</f>
        <v/>
      </c>
      <c r="J8" t="str">
        <f>Export!J10</f>
        <v>WORKSHEET 1</v>
      </c>
      <c r="K8">
        <f>Export!N10</f>
        <v>2840400</v>
      </c>
      <c r="L8">
        <f>Export!P10</f>
        <v>16720200</v>
      </c>
      <c r="R8">
        <f t="shared" si="0"/>
        <v>0</v>
      </c>
      <c r="S8">
        <f>IF($A8 = "", "", Export!W10)</f>
        <v>0</v>
      </c>
      <c r="T8">
        <f>IF($A8 = "", "", Export!X10)</f>
        <v>14483150</v>
      </c>
      <c r="U8">
        <f t="shared" si="1"/>
        <v>14483150</v>
      </c>
      <c r="V8">
        <f>IF($A8 = "", "", Export!Y10)</f>
        <v>0</v>
      </c>
      <c r="W8">
        <f>IF($A8 = "", "", Export!Z10)</f>
        <v>0</v>
      </c>
      <c r="X8">
        <f>IF($A8 = "", "", Export!AA10)</f>
        <v>7121600</v>
      </c>
      <c r="Y8">
        <f>IF($A8 = "", "", Export!AB10)</f>
        <v>3569800</v>
      </c>
      <c r="Z8">
        <f>IF($A8 = "", "", Export!AC10)</f>
        <v>0</v>
      </c>
      <c r="AA8">
        <f>IF($A8 = "", "", Export!AD10)</f>
        <v>2562050</v>
      </c>
      <c r="AB8">
        <f>IF($A8 = "", "", Export!AE10)</f>
        <v>0</v>
      </c>
    </row>
    <row r="9" spans="1:28" x14ac:dyDescent="0.3">
      <c r="A9" t="str">
        <f>Export!A11</f>
        <v>73</v>
      </c>
      <c r="B9" t="str">
        <f>Export!B11</f>
        <v>1070</v>
      </c>
      <c r="C9" t="str">
        <f>Export!C11</f>
        <v>73</v>
      </c>
      <c r="D9" t="str">
        <f>Export!D11</f>
        <v>1070</v>
      </c>
      <c r="E9" t="str">
        <f>Export!E11</f>
        <v>BUENA VISTA</v>
      </c>
      <c r="F9" t="str">
        <f>Export!F11</f>
        <v>TOWNSHIP</v>
      </c>
      <c r="G9">
        <f>Export!G11</f>
        <v>0</v>
      </c>
      <c r="H9" t="str">
        <f>Export!H11</f>
        <v/>
      </c>
      <c r="I9" t="str">
        <f>Export!I11</f>
        <v/>
      </c>
      <c r="J9" t="str">
        <f>Export!J11</f>
        <v>WORKSHEET 1</v>
      </c>
      <c r="K9">
        <f>Export!N11</f>
        <v>581700</v>
      </c>
      <c r="L9">
        <f>Export!P11</f>
        <v>62372250</v>
      </c>
      <c r="R9">
        <f t="shared" si="0"/>
        <v>0</v>
      </c>
      <c r="S9">
        <f>IF($A9 = "", "", Export!W11)</f>
        <v>0</v>
      </c>
      <c r="T9">
        <f>IF($A9 = "", "", Export!X11)</f>
        <v>56863550</v>
      </c>
      <c r="U9">
        <f t="shared" si="1"/>
        <v>56863550</v>
      </c>
      <c r="V9">
        <f>IF($A9 = "", "", Export!Y11)</f>
        <v>0</v>
      </c>
      <c r="W9">
        <f>IF($A9 = "", "", Export!Z11)</f>
        <v>0</v>
      </c>
      <c r="X9">
        <f>IF($A9 = "", "", Export!AA11)</f>
        <v>11176100</v>
      </c>
      <c r="Y9">
        <f>IF($A9 = "", "", Export!AB11)</f>
        <v>43851200</v>
      </c>
      <c r="Z9">
        <f>IF($A9 = "", "", Export!AC11)</f>
        <v>0</v>
      </c>
      <c r="AA9">
        <f>IF($A9 = "", "", Export!AD11)</f>
        <v>4399300</v>
      </c>
      <c r="AB9">
        <f>IF($A9 = "", "", Export!AE11)</f>
        <v>0</v>
      </c>
    </row>
    <row r="10" spans="1:28" x14ac:dyDescent="0.3">
      <c r="A10" t="str">
        <f>Export!A12</f>
        <v>73</v>
      </c>
      <c r="B10" t="str">
        <f>Export!B12</f>
        <v>1080</v>
      </c>
      <c r="C10" t="str">
        <f>Export!C12</f>
        <v>73</v>
      </c>
      <c r="D10" t="str">
        <f>Export!D12</f>
        <v>1080</v>
      </c>
      <c r="E10" t="str">
        <f>Export!E12</f>
        <v>CARROLLTON</v>
      </c>
      <c r="F10" t="str">
        <f>Export!F12</f>
        <v>TOWNSHIP</v>
      </c>
      <c r="G10">
        <f>Export!G12</f>
        <v>0</v>
      </c>
      <c r="H10" t="str">
        <f>Export!H12</f>
        <v/>
      </c>
      <c r="I10" t="str">
        <f>Export!I12</f>
        <v/>
      </c>
      <c r="J10" t="str">
        <f>Export!J12</f>
        <v>WORKSHEET 1</v>
      </c>
      <c r="K10">
        <f>Export!N12</f>
        <v>60050</v>
      </c>
      <c r="L10">
        <f>Export!P12</f>
        <v>7248200</v>
      </c>
      <c r="R10">
        <f t="shared" si="0"/>
        <v>0</v>
      </c>
      <c r="S10">
        <f>IF($A10 = "", "", Export!W12)</f>
        <v>0</v>
      </c>
      <c r="T10">
        <f>IF($A10 = "", "", Export!X12)</f>
        <v>7158650</v>
      </c>
      <c r="U10">
        <f t="shared" si="1"/>
        <v>7158650</v>
      </c>
      <c r="V10">
        <f>IF($A10 = "", "", Export!Y12)</f>
        <v>0</v>
      </c>
      <c r="W10">
        <f>IF($A10 = "", "", Export!Z12)</f>
        <v>0</v>
      </c>
      <c r="X10">
        <f>IF($A10 = "", "", Export!AA12)</f>
        <v>4855300</v>
      </c>
      <c r="Y10">
        <f>IF($A10 = "", "", Export!AB12)</f>
        <v>1876100</v>
      </c>
      <c r="Z10">
        <f>IF($A10 = "", "", Export!AC12)</f>
        <v>0</v>
      </c>
      <c r="AA10">
        <f>IF($A10 = "", "", Export!AD12)</f>
        <v>43100</v>
      </c>
      <c r="AB10">
        <f>IF($A10 = "", "", Export!AE12)</f>
        <v>0</v>
      </c>
    </row>
    <row r="11" spans="1:28" x14ac:dyDescent="0.3">
      <c r="A11" t="str">
        <f>Export!A13</f>
        <v>73</v>
      </c>
      <c r="B11" t="str">
        <f>Export!B13</f>
        <v>1090</v>
      </c>
      <c r="C11" t="str">
        <f>Export!C13</f>
        <v>73</v>
      </c>
      <c r="D11" t="str">
        <f>Export!D13</f>
        <v>1090</v>
      </c>
      <c r="E11" t="str">
        <f>Export!E13</f>
        <v>CHAPIN</v>
      </c>
      <c r="F11" t="str">
        <f>Export!F13</f>
        <v>TOWNSHIP</v>
      </c>
      <c r="G11">
        <f>Export!G13</f>
        <v>0</v>
      </c>
      <c r="H11" t="str">
        <f>Export!H13</f>
        <v/>
      </c>
      <c r="I11" t="str">
        <f>Export!I13</f>
        <v/>
      </c>
      <c r="J11" t="str">
        <f>Export!J13</f>
        <v>WORKSHEET 1</v>
      </c>
      <c r="K11">
        <f>Export!N13</f>
        <v>0</v>
      </c>
      <c r="L11">
        <f>Export!P13</f>
        <v>92300</v>
      </c>
      <c r="R11">
        <f t="shared" si="0"/>
        <v>0</v>
      </c>
      <c r="S11">
        <f>IF($A11 = "", "", Export!W13)</f>
        <v>0</v>
      </c>
      <c r="T11">
        <f>IF($A11 = "", "", Export!X13)</f>
        <v>79100</v>
      </c>
      <c r="U11">
        <f t="shared" si="1"/>
        <v>79100</v>
      </c>
      <c r="V11">
        <f>IF($A11 = "", "", Export!Y13)</f>
        <v>0</v>
      </c>
      <c r="W11">
        <f>IF($A11 = "", "", Export!Z13)</f>
        <v>0</v>
      </c>
      <c r="X11">
        <f>IF($A11 = "", "", Export!AA13)</f>
        <v>77200</v>
      </c>
      <c r="Y11">
        <f>IF($A11 = "", "", Export!AB13)</f>
        <v>0</v>
      </c>
      <c r="Z11">
        <f>IF($A11 = "", "", Export!AC13)</f>
        <v>0</v>
      </c>
      <c r="AA11">
        <f>IF($A11 = "", "", Export!AD13)</f>
        <v>0</v>
      </c>
      <c r="AB11">
        <f>IF($A11 = "", "", Export!AE13)</f>
        <v>0</v>
      </c>
    </row>
    <row r="12" spans="1:28" x14ac:dyDescent="0.3">
      <c r="A12" t="str">
        <f>Export!A14</f>
        <v>73</v>
      </c>
      <c r="B12" t="str">
        <f>Export!B14</f>
        <v>1100</v>
      </c>
      <c r="C12" t="str">
        <f>Export!C14</f>
        <v>73</v>
      </c>
      <c r="D12" t="str">
        <f>Export!D14</f>
        <v>1100</v>
      </c>
      <c r="E12" t="str">
        <f>Export!E14</f>
        <v>CHESANING</v>
      </c>
      <c r="F12" t="str">
        <f>Export!F14</f>
        <v>TOWNSHIP</v>
      </c>
      <c r="G12">
        <f>Export!G14</f>
        <v>0</v>
      </c>
      <c r="H12" t="str">
        <f>Export!H14</f>
        <v/>
      </c>
      <c r="I12" t="str">
        <f>Export!I14</f>
        <v/>
      </c>
      <c r="J12" t="str">
        <f>Export!J14</f>
        <v>WORKSHEET 1</v>
      </c>
      <c r="K12">
        <f>Export!N14</f>
        <v>112300</v>
      </c>
      <c r="L12">
        <f>Export!P14</f>
        <v>3542600</v>
      </c>
      <c r="R12">
        <f t="shared" si="0"/>
        <v>0</v>
      </c>
      <c r="S12">
        <f>IF($A12 = "", "", Export!W14)</f>
        <v>0</v>
      </c>
      <c r="T12">
        <f>IF($A12 = "", "", Export!X14)</f>
        <v>3087250</v>
      </c>
      <c r="U12">
        <f t="shared" si="1"/>
        <v>3087250</v>
      </c>
      <c r="V12">
        <f>IF($A12 = "", "", Export!Y14)</f>
        <v>0</v>
      </c>
      <c r="W12">
        <f>IF($A12 = "", "", Export!Z14)</f>
        <v>0</v>
      </c>
      <c r="X12">
        <f>IF($A12 = "", "", Export!AA14)</f>
        <v>1854800</v>
      </c>
      <c r="Y12">
        <f>IF($A12 = "", "", Export!AB14)</f>
        <v>1045500</v>
      </c>
      <c r="Z12">
        <f>IF($A12 = "", "", Export!AC14)</f>
        <v>0</v>
      </c>
      <c r="AA12">
        <f>IF($A12 = "", "", Export!AD14)</f>
        <v>88700</v>
      </c>
      <c r="AB12">
        <f>IF($A12 = "", "", Export!AE14)</f>
        <v>0</v>
      </c>
    </row>
    <row r="13" spans="1:28" x14ac:dyDescent="0.3">
      <c r="A13" t="str">
        <f>Export!A15</f>
        <v>73</v>
      </c>
      <c r="B13" t="str">
        <f>Export!B15</f>
        <v>1110</v>
      </c>
      <c r="C13" t="str">
        <f>Export!C15</f>
        <v>73</v>
      </c>
      <c r="D13" t="str">
        <f>Export!D15</f>
        <v>1110</v>
      </c>
      <c r="E13" t="str">
        <f>Export!E15</f>
        <v>FRANKENMUTH</v>
      </c>
      <c r="F13" t="str">
        <f>Export!F15</f>
        <v>TOWNSHIP</v>
      </c>
      <c r="G13">
        <f>Export!G15</f>
        <v>0</v>
      </c>
      <c r="H13" t="str">
        <f>Export!H15</f>
        <v/>
      </c>
      <c r="I13" t="str">
        <f>Export!I15</f>
        <v/>
      </c>
      <c r="J13" t="str">
        <f>Export!J15</f>
        <v>WORKSHEET 1</v>
      </c>
      <c r="K13">
        <f>Export!N15</f>
        <v>383200</v>
      </c>
      <c r="L13">
        <f>Export!P15</f>
        <v>964800</v>
      </c>
      <c r="R13">
        <f t="shared" si="0"/>
        <v>0</v>
      </c>
      <c r="S13">
        <f>IF($A13 = "", "", Export!W15)</f>
        <v>0</v>
      </c>
      <c r="T13">
        <f>IF($A13 = "", "", Export!X15)</f>
        <v>841650</v>
      </c>
      <c r="U13">
        <f t="shared" si="1"/>
        <v>841650</v>
      </c>
      <c r="V13">
        <f>IF($A13 = "", "", Export!Y15)</f>
        <v>0</v>
      </c>
      <c r="W13">
        <f>IF($A13 = "", "", Export!Z15)</f>
        <v>0</v>
      </c>
      <c r="X13">
        <f>IF($A13 = "", "", Export!AA15)</f>
        <v>368200</v>
      </c>
      <c r="Y13">
        <f>IF($A13 = "", "", Export!AB15)</f>
        <v>154800</v>
      </c>
      <c r="Z13">
        <f>IF($A13 = "", "", Export!AC15)</f>
        <v>0</v>
      </c>
      <c r="AA13">
        <f>IF($A13 = "", "", Export!AD15)</f>
        <v>515350</v>
      </c>
      <c r="AB13">
        <f>IF($A13 = "", "", Export!AE15)</f>
        <v>0</v>
      </c>
    </row>
    <row r="14" spans="1:28" x14ac:dyDescent="0.3">
      <c r="A14" t="str">
        <f>Export!A16</f>
        <v>73</v>
      </c>
      <c r="B14" t="str">
        <f>Export!B16</f>
        <v>1120</v>
      </c>
      <c r="C14" t="str">
        <f>Export!C16</f>
        <v>73</v>
      </c>
      <c r="D14" t="str">
        <f>Export!D16</f>
        <v>1120</v>
      </c>
      <c r="E14" t="str">
        <f>Export!E16</f>
        <v>FREMONT</v>
      </c>
      <c r="F14" t="str">
        <f>Export!F16</f>
        <v>TOWNSHIP</v>
      </c>
      <c r="G14">
        <f>Export!G16</f>
        <v>0</v>
      </c>
      <c r="H14" t="str">
        <f>Export!H16</f>
        <v/>
      </c>
      <c r="I14" t="str">
        <f>Export!I16</f>
        <v/>
      </c>
      <c r="J14" t="str">
        <f>Export!J16</f>
        <v>WORKSHEET 1</v>
      </c>
      <c r="K14">
        <f>Export!N16</f>
        <v>0</v>
      </c>
      <c r="L14">
        <f>Export!P16</f>
        <v>20900</v>
      </c>
      <c r="R14">
        <f t="shared" si="0"/>
        <v>0</v>
      </c>
      <c r="S14">
        <f>IF($A14 = "", "", Export!W16)</f>
        <v>0</v>
      </c>
      <c r="T14">
        <f>IF($A14 = "", "", Export!X16)</f>
        <v>3300</v>
      </c>
      <c r="U14">
        <f t="shared" si="1"/>
        <v>3300</v>
      </c>
      <c r="V14">
        <f>IF($A14 = "", "", Export!Y16)</f>
        <v>0</v>
      </c>
      <c r="W14">
        <f>IF($A14 = "", "", Export!Z16)</f>
        <v>0</v>
      </c>
      <c r="X14">
        <f>IF($A14 = "", "", Export!AA16)</f>
        <v>4200</v>
      </c>
      <c r="Y14">
        <f>IF($A14 = "", "", Export!AB16)</f>
        <v>0</v>
      </c>
      <c r="Z14">
        <f>IF($A14 = "", "", Export!AC16)</f>
        <v>0</v>
      </c>
      <c r="AA14">
        <f>IF($A14 = "", "", Export!AD16)</f>
        <v>0</v>
      </c>
      <c r="AB14">
        <f>IF($A14 = "", "", Export!AE16)</f>
        <v>0</v>
      </c>
    </row>
    <row r="15" spans="1:28" x14ac:dyDescent="0.3">
      <c r="A15" t="str">
        <f>Export!A17</f>
        <v>73</v>
      </c>
      <c r="B15" t="str">
        <f>Export!B17</f>
        <v>1130</v>
      </c>
      <c r="C15" t="str">
        <f>Export!C17</f>
        <v>73</v>
      </c>
      <c r="D15" t="str">
        <f>Export!D17</f>
        <v>1130</v>
      </c>
      <c r="E15" t="str">
        <f>Export!E17</f>
        <v>JAMES</v>
      </c>
      <c r="F15" t="str">
        <f>Export!F17</f>
        <v>TOWNSHIP</v>
      </c>
      <c r="G15">
        <f>Export!G17</f>
        <v>0</v>
      </c>
      <c r="H15" t="str">
        <f>Export!H17</f>
        <v/>
      </c>
      <c r="I15" t="str">
        <f>Export!I17</f>
        <v/>
      </c>
      <c r="J15" t="str">
        <f>Export!J17</f>
        <v>WORKSHEET 1</v>
      </c>
      <c r="K15">
        <f>Export!N17</f>
        <v>0</v>
      </c>
      <c r="L15">
        <f>Export!P17</f>
        <v>427800</v>
      </c>
      <c r="R15">
        <f t="shared" si="0"/>
        <v>0</v>
      </c>
      <c r="S15">
        <f>IF($A15 = "", "", Export!W17)</f>
        <v>0</v>
      </c>
      <c r="T15">
        <f>IF($A15 = "", "", Export!X17)</f>
        <v>390200</v>
      </c>
      <c r="U15">
        <f t="shared" si="1"/>
        <v>390200</v>
      </c>
      <c r="V15">
        <f>IF($A15 = "", "", Export!Y17)</f>
        <v>0</v>
      </c>
      <c r="W15">
        <f>IF($A15 = "", "", Export!Z17)</f>
        <v>0</v>
      </c>
      <c r="X15">
        <f>IF($A15 = "", "", Export!AA17)</f>
        <v>433000</v>
      </c>
      <c r="Y15">
        <f>IF($A15 = "", "", Export!AB17)</f>
        <v>0</v>
      </c>
      <c r="Z15">
        <f>IF($A15 = "", "", Export!AC17)</f>
        <v>0</v>
      </c>
      <c r="AA15">
        <f>IF($A15 = "", "", Export!AD17)</f>
        <v>0</v>
      </c>
      <c r="AB15">
        <f>IF($A15 = "", "", Export!AE17)</f>
        <v>0</v>
      </c>
    </row>
    <row r="16" spans="1:28" x14ac:dyDescent="0.3">
      <c r="A16" t="str">
        <f>Export!A18</f>
        <v>73</v>
      </c>
      <c r="B16" t="str">
        <f>Export!B18</f>
        <v>1140</v>
      </c>
      <c r="C16" t="str">
        <f>Export!C18</f>
        <v>73</v>
      </c>
      <c r="D16" t="str">
        <f>Export!D18</f>
        <v>1140</v>
      </c>
      <c r="E16" t="str">
        <f>Export!E18</f>
        <v>JONESFIELD</v>
      </c>
      <c r="F16" t="str">
        <f>Export!F18</f>
        <v>TOWNSHIP</v>
      </c>
      <c r="G16">
        <f>Export!G18</f>
        <v>0</v>
      </c>
      <c r="H16" t="str">
        <f>Export!H18</f>
        <v/>
      </c>
      <c r="I16" t="str">
        <f>Export!I18</f>
        <v/>
      </c>
      <c r="J16" t="str">
        <f>Export!J18</f>
        <v>WORKSHEET 1</v>
      </c>
      <c r="K16">
        <f>Export!N18</f>
        <v>3178850</v>
      </c>
      <c r="L16">
        <f>Export!P18</f>
        <v>7805550</v>
      </c>
      <c r="R16">
        <f t="shared" si="0"/>
        <v>0</v>
      </c>
      <c r="S16">
        <f>IF($A16 = "", "", Export!W18)</f>
        <v>0</v>
      </c>
      <c r="T16">
        <f>IF($A16 = "", "", Export!X18)</f>
        <v>8270600</v>
      </c>
      <c r="U16">
        <f t="shared" si="1"/>
        <v>8270600</v>
      </c>
      <c r="V16">
        <f>IF($A16 = "", "", Export!Y18)</f>
        <v>0</v>
      </c>
      <c r="W16">
        <f>IF($A16 = "", "", Export!Z18)</f>
        <v>0</v>
      </c>
      <c r="X16">
        <f>IF($A16 = "", "", Export!AA18)</f>
        <v>344500</v>
      </c>
      <c r="Y16">
        <f>IF($A16 = "", "", Export!AB18)</f>
        <v>5628800</v>
      </c>
      <c r="Z16">
        <f>IF($A16 = "", "", Export!AC18)</f>
        <v>0</v>
      </c>
      <c r="AA16">
        <f>IF($A16 = "", "", Export!AD18)</f>
        <v>2524600</v>
      </c>
      <c r="AB16">
        <f>IF($A16 = "", "", Export!AE18)</f>
        <v>0</v>
      </c>
    </row>
    <row r="17" spans="1:28" x14ac:dyDescent="0.3">
      <c r="A17" t="str">
        <f>Export!A19</f>
        <v>73</v>
      </c>
      <c r="B17" t="str">
        <f>Export!B19</f>
        <v>1150</v>
      </c>
      <c r="C17" t="str">
        <f>Export!C19</f>
        <v>73</v>
      </c>
      <c r="D17" t="str">
        <f>Export!D19</f>
        <v>1150</v>
      </c>
      <c r="E17" t="str">
        <f>Export!E19</f>
        <v>KOCHVILLE</v>
      </c>
      <c r="F17" t="str">
        <f>Export!F19</f>
        <v>TOWNSHIP</v>
      </c>
      <c r="G17">
        <f>Export!G19</f>
        <v>0</v>
      </c>
      <c r="H17" t="str">
        <f>Export!H19</f>
        <v/>
      </c>
      <c r="I17" t="str">
        <f>Export!I19</f>
        <v/>
      </c>
      <c r="J17" t="str">
        <f>Export!J19</f>
        <v>WORKSHEET 1</v>
      </c>
      <c r="K17">
        <f>Export!N19</f>
        <v>560750</v>
      </c>
      <c r="L17">
        <f>Export!P19</f>
        <v>19244750</v>
      </c>
      <c r="R17">
        <f t="shared" si="0"/>
        <v>0</v>
      </c>
      <c r="S17">
        <f>IF($A17 = "", "", Export!W19)</f>
        <v>0</v>
      </c>
      <c r="T17">
        <f>IF($A17 = "", "", Export!X19)</f>
        <v>20045050</v>
      </c>
      <c r="U17">
        <f t="shared" si="1"/>
        <v>20045050</v>
      </c>
      <c r="V17">
        <f>IF($A17 = "", "", Export!Y19)</f>
        <v>0</v>
      </c>
      <c r="W17">
        <f>IF($A17 = "", "", Export!Z19)</f>
        <v>0</v>
      </c>
      <c r="X17">
        <f>IF($A17 = "", "", Export!AA19)</f>
        <v>18928400</v>
      </c>
      <c r="Y17">
        <f>IF($A17 = "", "", Export!AB19)</f>
        <v>2158400</v>
      </c>
      <c r="Z17">
        <f>IF($A17 = "", "", Export!AC19)</f>
        <v>0</v>
      </c>
      <c r="AA17">
        <f>IF($A17 = "", "", Export!AD19)</f>
        <v>462500</v>
      </c>
      <c r="AB17">
        <f>IF($A17 = "", "", Export!AE19)</f>
        <v>0</v>
      </c>
    </row>
    <row r="18" spans="1:28" x14ac:dyDescent="0.3">
      <c r="A18" t="str">
        <f>Export!A20</f>
        <v>73</v>
      </c>
      <c r="B18" t="str">
        <f>Export!B20</f>
        <v>1160</v>
      </c>
      <c r="C18" t="str">
        <f>Export!C20</f>
        <v>73</v>
      </c>
      <c r="D18" t="str">
        <f>Export!D20</f>
        <v>1160</v>
      </c>
      <c r="E18" t="str">
        <f>Export!E20</f>
        <v>LAKEFIELD</v>
      </c>
      <c r="F18" t="str">
        <f>Export!F20</f>
        <v>TOWNSHIP</v>
      </c>
      <c r="G18">
        <f>Export!G20</f>
        <v>0</v>
      </c>
      <c r="H18" t="str">
        <f>Export!H20</f>
        <v/>
      </c>
      <c r="I18" t="str">
        <f>Export!I20</f>
        <v/>
      </c>
      <c r="J18" t="str">
        <f>Export!J20</f>
        <v>WORKSHEET 1</v>
      </c>
      <c r="K18">
        <f>Export!N20</f>
        <v>0</v>
      </c>
      <c r="L18">
        <f>Export!P20</f>
        <v>16700</v>
      </c>
      <c r="R18">
        <f t="shared" si="0"/>
        <v>0</v>
      </c>
      <c r="S18">
        <f>IF($A18 = "", "", Export!W20)</f>
        <v>0</v>
      </c>
      <c r="T18">
        <f>IF($A18 = "", "", Export!X20)</f>
        <v>0</v>
      </c>
      <c r="U18">
        <f t="shared" si="1"/>
        <v>0</v>
      </c>
      <c r="V18">
        <f>IF($A18 = "", "", Export!Y20)</f>
        <v>0</v>
      </c>
      <c r="W18">
        <f>IF($A18 = "", "", Export!Z20)</f>
        <v>0</v>
      </c>
      <c r="X18">
        <f>IF($A18 = "", "", Export!AA20)</f>
        <v>0</v>
      </c>
      <c r="Y18">
        <f>IF($A18 = "", "", Export!AB20)</f>
        <v>0</v>
      </c>
      <c r="Z18">
        <f>IF($A18 = "", "", Export!AC20)</f>
        <v>0</v>
      </c>
      <c r="AA18">
        <f>IF($A18 = "", "", Export!AD20)</f>
        <v>0</v>
      </c>
      <c r="AB18">
        <f>IF($A18 = "", "", Export!AE20)</f>
        <v>0</v>
      </c>
    </row>
    <row r="19" spans="1:28" x14ac:dyDescent="0.3">
      <c r="A19" t="str">
        <f>Export!A21</f>
        <v>73</v>
      </c>
      <c r="B19" t="str">
        <f>Export!B21</f>
        <v>1170</v>
      </c>
      <c r="C19" t="str">
        <f>Export!C21</f>
        <v>73</v>
      </c>
      <c r="D19" t="str">
        <f>Export!D21</f>
        <v>1170</v>
      </c>
      <c r="E19" t="str">
        <f>Export!E21</f>
        <v>MAPLE GROVE</v>
      </c>
      <c r="F19" t="str">
        <f>Export!F21</f>
        <v>TOWNSHIP</v>
      </c>
      <c r="G19">
        <f>Export!G21</f>
        <v>0</v>
      </c>
      <c r="H19" t="str">
        <f>Export!H21</f>
        <v/>
      </c>
      <c r="I19" t="str">
        <f>Export!I21</f>
        <v/>
      </c>
      <c r="J19" t="str">
        <f>Export!J21</f>
        <v>WORKSHEET 1</v>
      </c>
      <c r="K19">
        <f>Export!N21</f>
        <v>0</v>
      </c>
      <c r="L19">
        <f>Export!P21</f>
        <v>290300</v>
      </c>
      <c r="R19">
        <f t="shared" si="0"/>
        <v>0</v>
      </c>
      <c r="S19">
        <f>IF($A19 = "", "", Export!W21)</f>
        <v>0</v>
      </c>
      <c r="T19">
        <f>IF($A19 = "", "", Export!X21)</f>
        <v>127700</v>
      </c>
      <c r="U19">
        <f t="shared" si="1"/>
        <v>127700</v>
      </c>
      <c r="V19">
        <f>IF($A19 = "", "", Export!Y21)</f>
        <v>0</v>
      </c>
      <c r="W19">
        <f>IF($A19 = "", "", Export!Z21)</f>
        <v>0</v>
      </c>
      <c r="X19">
        <f>IF($A19 = "", "", Export!AA21)</f>
        <v>149300</v>
      </c>
      <c r="Y19">
        <f>IF($A19 = "", "", Export!AB21)</f>
        <v>37500</v>
      </c>
      <c r="Z19">
        <f>IF($A19 = "", "", Export!AC21)</f>
        <v>0</v>
      </c>
      <c r="AA19">
        <f>IF($A19 = "", "", Export!AD21)</f>
        <v>0</v>
      </c>
      <c r="AB19">
        <f>IF($A19 = "", "", Export!AE21)</f>
        <v>0</v>
      </c>
    </row>
    <row r="20" spans="1:28" x14ac:dyDescent="0.3">
      <c r="A20" t="str">
        <f>Export!A22</f>
        <v>73</v>
      </c>
      <c r="B20" t="str">
        <f>Export!B22</f>
        <v>1180</v>
      </c>
      <c r="C20" t="str">
        <f>Export!C22</f>
        <v>73</v>
      </c>
      <c r="D20" t="str">
        <f>Export!D22</f>
        <v>1180</v>
      </c>
      <c r="E20" t="str">
        <f>Export!E22</f>
        <v>MARION</v>
      </c>
      <c r="F20" t="str">
        <f>Export!F22</f>
        <v>TOWNSHIP</v>
      </c>
      <c r="G20">
        <f>Export!G22</f>
        <v>0</v>
      </c>
      <c r="H20" t="str">
        <f>Export!H22</f>
        <v/>
      </c>
      <c r="I20" t="str">
        <f>Export!I22</f>
        <v/>
      </c>
      <c r="J20" t="str">
        <f>Export!J22</f>
        <v>WORKSHEET 1</v>
      </c>
      <c r="K20">
        <f>Export!N22</f>
        <v>0</v>
      </c>
      <c r="L20">
        <f>Export!P22</f>
        <v>39000</v>
      </c>
      <c r="R20">
        <f t="shared" si="0"/>
        <v>0</v>
      </c>
      <c r="S20">
        <f>IF($A20 = "", "", Export!W22)</f>
        <v>0</v>
      </c>
      <c r="T20">
        <f>IF($A20 = "", "", Export!X22)</f>
        <v>4700</v>
      </c>
      <c r="U20">
        <f t="shared" si="1"/>
        <v>4700</v>
      </c>
      <c r="V20">
        <f>IF($A20 = "", "", Export!Y22)</f>
        <v>0</v>
      </c>
      <c r="W20">
        <f>IF($A20 = "", "", Export!Z22)</f>
        <v>0</v>
      </c>
      <c r="X20">
        <f>IF($A20 = "", "", Export!AA22)</f>
        <v>4300</v>
      </c>
      <c r="Y20">
        <f>IF($A20 = "", "", Export!AB22)</f>
        <v>0</v>
      </c>
      <c r="Z20">
        <f>IF($A20 = "", "", Export!AC22)</f>
        <v>0</v>
      </c>
      <c r="AA20">
        <f>IF($A20 = "", "", Export!AD22)</f>
        <v>0</v>
      </c>
      <c r="AB20">
        <f>IF($A20 = "", "", Export!AE22)</f>
        <v>0</v>
      </c>
    </row>
    <row r="21" spans="1:28" x14ac:dyDescent="0.3">
      <c r="A21" t="str">
        <f>Export!A23</f>
        <v>73</v>
      </c>
      <c r="B21" t="str">
        <f>Export!B23</f>
        <v>1190</v>
      </c>
      <c r="C21" t="str">
        <f>Export!C23</f>
        <v>73</v>
      </c>
      <c r="D21" t="str">
        <f>Export!D23</f>
        <v>1190</v>
      </c>
      <c r="E21" t="str">
        <f>Export!E23</f>
        <v>RICHLAND</v>
      </c>
      <c r="F21" t="str">
        <f>Export!F23</f>
        <v>TOWNSHIP</v>
      </c>
      <c r="G21">
        <f>Export!G23</f>
        <v>0</v>
      </c>
      <c r="H21" t="str">
        <f>Export!H23</f>
        <v/>
      </c>
      <c r="I21" t="str">
        <f>Export!I23</f>
        <v/>
      </c>
      <c r="J21" t="str">
        <f>Export!J23</f>
        <v>WORKSHEET 1</v>
      </c>
      <c r="K21">
        <f>Export!N23</f>
        <v>116200</v>
      </c>
      <c r="L21">
        <f>Export!P23</f>
        <v>1898600</v>
      </c>
      <c r="R21">
        <f t="shared" si="0"/>
        <v>0</v>
      </c>
      <c r="S21">
        <f>IF($A21 = "", "", Export!W23)</f>
        <v>0</v>
      </c>
      <c r="T21">
        <f>IF($A21 = "", "", Export!X23)</f>
        <v>1581150</v>
      </c>
      <c r="U21">
        <f t="shared" si="1"/>
        <v>1581150</v>
      </c>
      <c r="V21">
        <f>IF($A21 = "", "", Export!Y23)</f>
        <v>0</v>
      </c>
      <c r="W21">
        <f>IF($A21 = "", "", Export!Z23)</f>
        <v>0</v>
      </c>
      <c r="X21">
        <f>IF($A21 = "", "", Export!AA23)</f>
        <v>1643900</v>
      </c>
      <c r="Y21">
        <f>IF($A21 = "", "", Export!AB23)</f>
        <v>359000</v>
      </c>
      <c r="Z21">
        <f>IF($A21 = "", "", Export!AC23)</f>
        <v>0</v>
      </c>
      <c r="AA21">
        <f>IF($A21 = "", "", Export!AD23)</f>
        <v>96850</v>
      </c>
      <c r="AB21">
        <f>IF($A21 = "", "", Export!AE23)</f>
        <v>0</v>
      </c>
    </row>
    <row r="22" spans="1:28" x14ac:dyDescent="0.3">
      <c r="A22" t="str">
        <f>Export!A24</f>
        <v>73</v>
      </c>
      <c r="B22" t="str">
        <f>Export!B24</f>
        <v>1200</v>
      </c>
      <c r="C22" t="str">
        <f>Export!C24</f>
        <v>73</v>
      </c>
      <c r="D22" t="str">
        <f>Export!D24</f>
        <v>1200</v>
      </c>
      <c r="E22" t="str">
        <f>Export!E24</f>
        <v>SAGINAW</v>
      </c>
      <c r="F22" t="str">
        <f>Export!F24</f>
        <v>TOWNSHIP</v>
      </c>
      <c r="G22">
        <f>Export!G24</f>
        <v>0</v>
      </c>
      <c r="H22" t="str">
        <f>Export!H24</f>
        <v/>
      </c>
      <c r="I22" t="str">
        <f>Export!I24</f>
        <v/>
      </c>
      <c r="J22" t="str">
        <f>Export!J24</f>
        <v>WORKSHEET 1</v>
      </c>
      <c r="K22">
        <f>Export!N24</f>
        <v>627700</v>
      </c>
      <c r="L22">
        <f>Export!P24</f>
        <v>57085300</v>
      </c>
      <c r="R22">
        <f t="shared" si="0"/>
        <v>0</v>
      </c>
      <c r="S22">
        <f>IF($A22 = "", "", Export!W24)</f>
        <v>0</v>
      </c>
      <c r="T22">
        <f>IF($A22 = "", "", Export!X24)</f>
        <v>53812750</v>
      </c>
      <c r="U22">
        <f t="shared" si="1"/>
        <v>53812750</v>
      </c>
      <c r="V22">
        <f>IF($A22 = "", "", Export!Y24)</f>
        <v>0</v>
      </c>
      <c r="W22">
        <f>IF($A22 = "", "", Export!Z24)</f>
        <v>0</v>
      </c>
      <c r="X22">
        <f>IF($A22 = "", "", Export!AA24)</f>
        <v>49293600</v>
      </c>
      <c r="Y22">
        <f>IF($A22 = "", "", Export!AB24)</f>
        <v>3602000</v>
      </c>
      <c r="Z22">
        <f>IF($A22 = "", "", Export!AC24)</f>
        <v>0</v>
      </c>
      <c r="AA22">
        <f>IF($A22 = "", "", Export!AD24)</f>
        <v>1932050</v>
      </c>
      <c r="AB22">
        <f>IF($A22 = "", "", Export!AE24)</f>
        <v>0</v>
      </c>
    </row>
    <row r="23" spans="1:28" x14ac:dyDescent="0.3">
      <c r="A23" t="str">
        <f>Export!A25</f>
        <v>73</v>
      </c>
      <c r="B23" t="str">
        <f>Export!B25</f>
        <v>1210</v>
      </c>
      <c r="C23" t="str">
        <f>Export!C25</f>
        <v>73</v>
      </c>
      <c r="D23" t="str">
        <f>Export!D25</f>
        <v>1210</v>
      </c>
      <c r="E23" t="str">
        <f>Export!E25</f>
        <v>ST CHARLES</v>
      </c>
      <c r="F23" t="str">
        <f>Export!F25</f>
        <v>TOWNSHIP</v>
      </c>
      <c r="G23">
        <f>Export!G25</f>
        <v>0</v>
      </c>
      <c r="H23" t="str">
        <f>Export!H25</f>
        <v/>
      </c>
      <c r="I23" t="str">
        <f>Export!I25</f>
        <v/>
      </c>
      <c r="J23" t="str">
        <f>Export!J25</f>
        <v>WORKSHEET 1</v>
      </c>
      <c r="K23">
        <f>Export!N25</f>
        <v>0</v>
      </c>
      <c r="L23">
        <f>Export!P25</f>
        <v>2582702</v>
      </c>
      <c r="R23">
        <f t="shared" si="0"/>
        <v>0</v>
      </c>
      <c r="S23">
        <f>IF($A23 = "", "", Export!W25)</f>
        <v>0</v>
      </c>
      <c r="T23">
        <f>IF($A23 = "", "", Export!X25)</f>
        <v>2223800</v>
      </c>
      <c r="U23">
        <f t="shared" si="1"/>
        <v>2223800</v>
      </c>
      <c r="V23">
        <f>IF($A23 = "", "", Export!Y25)</f>
        <v>0</v>
      </c>
      <c r="W23">
        <f>IF($A23 = "", "", Export!Z25)</f>
        <v>0</v>
      </c>
      <c r="X23">
        <f>IF($A23 = "", "", Export!AA25)</f>
        <v>1847600</v>
      </c>
      <c r="Y23">
        <f>IF($A23 = "", "", Export!AB25)</f>
        <v>0</v>
      </c>
      <c r="Z23">
        <f>IF($A23 = "", "", Export!AC25)</f>
        <v>0</v>
      </c>
      <c r="AA23">
        <f>IF($A23 = "", "", Export!AD25)</f>
        <v>0</v>
      </c>
      <c r="AB23">
        <f>IF($A23 = "", "", Export!AE25)</f>
        <v>0</v>
      </c>
    </row>
    <row r="24" spans="1:28" x14ac:dyDescent="0.3">
      <c r="A24" t="str">
        <f>Export!A26</f>
        <v>73</v>
      </c>
      <c r="B24" t="str">
        <f>Export!B26</f>
        <v>1220</v>
      </c>
      <c r="C24" t="str">
        <f>Export!C26</f>
        <v>73</v>
      </c>
      <c r="D24" t="str">
        <f>Export!D26</f>
        <v>1220</v>
      </c>
      <c r="E24" t="str">
        <f>Export!E26</f>
        <v>SPAULDING</v>
      </c>
      <c r="F24" t="str">
        <f>Export!F26</f>
        <v>TOWNSHIP</v>
      </c>
      <c r="G24">
        <f>Export!G26</f>
        <v>0</v>
      </c>
      <c r="H24" t="str">
        <f>Export!H26</f>
        <v/>
      </c>
      <c r="I24" t="str">
        <f>Export!I26</f>
        <v/>
      </c>
      <c r="J24" t="str">
        <f>Export!J26</f>
        <v>WORKSHEET 1</v>
      </c>
      <c r="K24">
        <f>Export!N26</f>
        <v>14950</v>
      </c>
      <c r="L24">
        <f>Export!P26</f>
        <v>1351850</v>
      </c>
      <c r="R24">
        <f t="shared" si="0"/>
        <v>0</v>
      </c>
      <c r="S24">
        <f>IF($A24 = "", "", Export!W26)</f>
        <v>0</v>
      </c>
      <c r="T24">
        <f>IF($A24 = "", "", Export!X26)</f>
        <v>1188775</v>
      </c>
      <c r="U24">
        <f t="shared" si="1"/>
        <v>1188775</v>
      </c>
      <c r="V24">
        <f>IF($A24 = "", "", Export!Y26)</f>
        <v>0</v>
      </c>
      <c r="W24">
        <f>IF($A24 = "", "", Export!Z26)</f>
        <v>0</v>
      </c>
      <c r="X24">
        <f>IF($A24 = "", "", Export!AA26)</f>
        <v>585450</v>
      </c>
      <c r="Y24">
        <f>IF($A24 = "", "", Export!AB26)</f>
        <v>98050</v>
      </c>
      <c r="Z24">
        <f>IF($A24 = "", "", Export!AC26)</f>
        <v>0</v>
      </c>
      <c r="AA24">
        <f>IF($A24 = "", "", Export!AD26)</f>
        <v>11250</v>
      </c>
      <c r="AB24">
        <f>IF($A24 = "", "", Export!AE26)</f>
        <v>0</v>
      </c>
    </row>
    <row r="25" spans="1:28" x14ac:dyDescent="0.3">
      <c r="A25" t="str">
        <f>Export!A27</f>
        <v>73</v>
      </c>
      <c r="B25" t="str">
        <f>Export!B27</f>
        <v>1230</v>
      </c>
      <c r="C25" t="str">
        <f>Export!C27</f>
        <v>73</v>
      </c>
      <c r="D25" t="str">
        <f>Export!D27</f>
        <v>1230</v>
      </c>
      <c r="E25" t="str">
        <f>Export!E27</f>
        <v>SWAN CREEK</v>
      </c>
      <c r="F25" t="str">
        <f>Export!F27</f>
        <v>TOWNSHIP</v>
      </c>
      <c r="G25">
        <f>Export!G27</f>
        <v>0</v>
      </c>
      <c r="H25" t="str">
        <f>Export!H27</f>
        <v/>
      </c>
      <c r="I25" t="str">
        <f>Export!I27</f>
        <v/>
      </c>
      <c r="J25" t="str">
        <f>Export!J27</f>
        <v>WORKSHEET 1</v>
      </c>
      <c r="K25">
        <f>Export!N27</f>
        <v>194600</v>
      </c>
      <c r="L25">
        <f>Export!P27</f>
        <v>9925600</v>
      </c>
      <c r="R25">
        <f t="shared" si="0"/>
        <v>0</v>
      </c>
      <c r="S25">
        <f>IF($A25 = "", "", Export!W27)</f>
        <v>0</v>
      </c>
      <c r="T25">
        <f>IF($A25 = "", "", Export!X27)</f>
        <v>6036850</v>
      </c>
      <c r="U25">
        <f t="shared" si="1"/>
        <v>6036850</v>
      </c>
      <c r="V25">
        <f>IF($A25 = "", "", Export!Y27)</f>
        <v>0</v>
      </c>
      <c r="W25">
        <f>IF($A25 = "", "", Export!Z27)</f>
        <v>0</v>
      </c>
      <c r="X25">
        <f>IF($A25 = "", "", Export!AA27)</f>
        <v>643500</v>
      </c>
      <c r="Y25">
        <f>IF($A25 = "", "", Export!AB27)</f>
        <v>4056700</v>
      </c>
      <c r="Z25">
        <f>IF($A25 = "", "", Export!AC27)</f>
        <v>0</v>
      </c>
      <c r="AA25">
        <f>IF($A25 = "", "", Export!AD27)</f>
        <v>159700</v>
      </c>
      <c r="AB25">
        <f>IF($A25 = "", "", Export!AE27)</f>
        <v>0</v>
      </c>
    </row>
    <row r="26" spans="1:28" x14ac:dyDescent="0.3">
      <c r="A26" t="str">
        <f>Export!A28</f>
        <v>73</v>
      </c>
      <c r="B26" t="str">
        <f>Export!B28</f>
        <v>1240</v>
      </c>
      <c r="C26" t="str">
        <f>Export!C28</f>
        <v>73</v>
      </c>
      <c r="D26" t="str">
        <f>Export!D28</f>
        <v>1240</v>
      </c>
      <c r="E26" t="str">
        <f>Export!E28</f>
        <v>TAYMOUTH</v>
      </c>
      <c r="F26" t="str">
        <f>Export!F28</f>
        <v>TOWNSHIP</v>
      </c>
      <c r="G26">
        <f>Export!G28</f>
        <v>0</v>
      </c>
      <c r="H26" t="str">
        <f>Export!H28</f>
        <v/>
      </c>
      <c r="I26" t="str">
        <f>Export!I28</f>
        <v/>
      </c>
      <c r="J26" t="str">
        <f>Export!J28</f>
        <v>WORKSHEET 1</v>
      </c>
      <c r="K26">
        <f>Export!N28</f>
        <v>101400</v>
      </c>
      <c r="L26">
        <f>Export!P28</f>
        <v>1148300</v>
      </c>
      <c r="R26">
        <f t="shared" si="0"/>
        <v>0</v>
      </c>
      <c r="S26">
        <f>IF($A26 = "", "", Export!W28)</f>
        <v>0</v>
      </c>
      <c r="T26">
        <f>IF($A26 = "", "", Export!X28)</f>
        <v>1140150</v>
      </c>
      <c r="U26">
        <f t="shared" si="1"/>
        <v>1140150</v>
      </c>
      <c r="V26">
        <f>IF($A26 = "", "", Export!Y28)</f>
        <v>0</v>
      </c>
      <c r="W26">
        <f>IF($A26 = "", "", Export!Z28)</f>
        <v>0</v>
      </c>
      <c r="X26">
        <f>IF($A26 = "", "", Export!AA28)</f>
        <v>806700</v>
      </c>
      <c r="Y26">
        <f>IF($A26 = "", "", Export!AB28)</f>
        <v>155100</v>
      </c>
      <c r="Z26">
        <f>IF($A26 = "", "", Export!AC28)</f>
        <v>0</v>
      </c>
      <c r="AA26">
        <f>IF($A26 = "", "", Export!AD28)</f>
        <v>105900</v>
      </c>
      <c r="AB26">
        <f>IF($A26 = "", "", Export!AE28)</f>
        <v>0</v>
      </c>
    </row>
    <row r="27" spans="1:28" x14ac:dyDescent="0.3">
      <c r="A27" t="str">
        <f>Export!A29</f>
        <v>73</v>
      </c>
      <c r="B27" t="str">
        <f>Export!B29</f>
        <v>1250</v>
      </c>
      <c r="C27" t="str">
        <f>Export!C29</f>
        <v>73</v>
      </c>
      <c r="D27" t="str">
        <f>Export!D29</f>
        <v>1250</v>
      </c>
      <c r="E27" t="str">
        <f>Export!E29</f>
        <v>THOMAS</v>
      </c>
      <c r="F27" t="str">
        <f>Export!F29</f>
        <v>TOWNSHIP</v>
      </c>
      <c r="G27">
        <f>Export!G29</f>
        <v>0</v>
      </c>
      <c r="H27" t="str">
        <f>Export!H29</f>
        <v/>
      </c>
      <c r="I27" t="str">
        <f>Export!I29</f>
        <v/>
      </c>
      <c r="J27" t="str">
        <f>Export!J29</f>
        <v>WORKSHEET 1</v>
      </c>
      <c r="K27">
        <f>Export!N29</f>
        <v>2959800</v>
      </c>
      <c r="L27">
        <f>Export!P29</f>
        <v>107839600</v>
      </c>
      <c r="R27">
        <f t="shared" si="0"/>
        <v>0</v>
      </c>
      <c r="S27">
        <f>IF($A27 = "", "", Export!W29)</f>
        <v>0</v>
      </c>
      <c r="T27">
        <f>IF($A27 = "", "", Export!X29)</f>
        <v>95659850</v>
      </c>
      <c r="U27">
        <f t="shared" si="1"/>
        <v>95659850</v>
      </c>
      <c r="V27">
        <f>IF($A27 = "", "", Export!Y29)</f>
        <v>0</v>
      </c>
      <c r="W27">
        <f>IF($A27 = "", "", Export!Z29)</f>
        <v>0</v>
      </c>
      <c r="X27">
        <f>IF($A27 = "", "", Export!AA29)</f>
        <v>7419800</v>
      </c>
      <c r="Y27">
        <f>IF($A27 = "", "", Export!AB29)</f>
        <v>79043200</v>
      </c>
      <c r="Z27">
        <f>IF($A27 = "", "", Export!AC29)</f>
        <v>0</v>
      </c>
      <c r="AA27">
        <f>IF($A27 = "", "", Export!AD29)</f>
        <v>3742200</v>
      </c>
      <c r="AB27">
        <f>IF($A27 = "", "", Export!AE29)</f>
        <v>0</v>
      </c>
    </row>
    <row r="28" spans="1:28" x14ac:dyDescent="0.3">
      <c r="A28" t="str">
        <f>Export!A30</f>
        <v>73</v>
      </c>
      <c r="B28" t="str">
        <f>Export!B30</f>
        <v>1260</v>
      </c>
      <c r="C28" t="str">
        <f>Export!C30</f>
        <v>73</v>
      </c>
      <c r="D28" t="str">
        <f>Export!D30</f>
        <v>1260</v>
      </c>
      <c r="E28" t="str">
        <f>Export!E30</f>
        <v>TITTABAWASSEE</v>
      </c>
      <c r="F28" t="str">
        <f>Export!F30</f>
        <v>TOWNSHIP</v>
      </c>
      <c r="G28">
        <f>Export!G30</f>
        <v>0</v>
      </c>
      <c r="H28" t="str">
        <f>Export!H30</f>
        <v/>
      </c>
      <c r="I28" t="str">
        <f>Export!I30</f>
        <v/>
      </c>
      <c r="J28" t="str">
        <f>Export!J30</f>
        <v>WORKSHEET 1</v>
      </c>
      <c r="K28">
        <f>Export!N30</f>
        <v>1003850</v>
      </c>
      <c r="L28">
        <f>Export!P30</f>
        <v>6925650</v>
      </c>
      <c r="R28">
        <f t="shared" si="0"/>
        <v>0</v>
      </c>
      <c r="S28">
        <f>IF($A28 = "", "", Export!W30)</f>
        <v>0</v>
      </c>
      <c r="T28">
        <f>IF($A28 = "", "", Export!X30)</f>
        <v>5970450</v>
      </c>
      <c r="U28">
        <f t="shared" si="1"/>
        <v>5970450</v>
      </c>
      <c r="V28">
        <f>IF($A28 = "", "", Export!Y30)</f>
        <v>0</v>
      </c>
      <c r="W28">
        <f>IF($A28 = "", "", Export!Z30)</f>
        <v>0</v>
      </c>
      <c r="X28">
        <f>IF($A28 = "", "", Export!AA30)</f>
        <v>4140400</v>
      </c>
      <c r="Y28">
        <f>IF($A28 = "", "", Export!AB30)</f>
        <v>856400</v>
      </c>
      <c r="Z28">
        <f>IF($A28 = "", "", Export!AC30)</f>
        <v>0</v>
      </c>
      <c r="AA28">
        <f>IF($A28 = "", "", Export!AD30)</f>
        <v>496650</v>
      </c>
      <c r="AB28">
        <f>IF($A28 = "", "", Export!AE30)</f>
        <v>0</v>
      </c>
    </row>
    <row r="29" spans="1:28" x14ac:dyDescent="0.3">
      <c r="A29" t="str">
        <f>Export!A31</f>
        <v>73</v>
      </c>
      <c r="B29" t="str">
        <f>Export!B31</f>
        <v>1270</v>
      </c>
      <c r="C29" t="str">
        <f>Export!C31</f>
        <v>73</v>
      </c>
      <c r="D29" t="str">
        <f>Export!D31</f>
        <v>1270</v>
      </c>
      <c r="E29" t="str">
        <f>Export!E31</f>
        <v>ZILWAUKEE</v>
      </c>
      <c r="F29" t="str">
        <f>Export!F31</f>
        <v>TOWNSHIP</v>
      </c>
      <c r="G29">
        <f>Export!G31</f>
        <v>0</v>
      </c>
      <c r="H29" t="str">
        <f>Export!H31</f>
        <v/>
      </c>
      <c r="I29" t="str">
        <f>Export!I31</f>
        <v/>
      </c>
      <c r="J29" t="str">
        <f>Export!J31</f>
        <v>WORKSHEET 1</v>
      </c>
      <c r="K29">
        <f>Export!N31</f>
        <v>0</v>
      </c>
      <c r="L29">
        <f>Export!P31</f>
        <v>622600</v>
      </c>
      <c r="R29">
        <f t="shared" si="0"/>
        <v>0</v>
      </c>
      <c r="S29">
        <f>IF($A29 = "", "", Export!W31)</f>
        <v>0</v>
      </c>
      <c r="T29">
        <f>IF($A29 = "", "", Export!X31)</f>
        <v>715000</v>
      </c>
      <c r="U29">
        <f t="shared" si="1"/>
        <v>715000</v>
      </c>
      <c r="V29">
        <f>IF($A29 = "", "", Export!Y31)</f>
        <v>0</v>
      </c>
      <c r="W29">
        <f>IF($A29 = "", "", Export!Z31)</f>
        <v>0</v>
      </c>
      <c r="X29">
        <f>IF($A29 = "", "", Export!AA31)</f>
        <v>270700</v>
      </c>
      <c r="Y29">
        <f>IF($A29 = "", "", Export!AB31)</f>
        <v>238000</v>
      </c>
      <c r="Z29">
        <f>IF($A29 = "", "", Export!AC31)</f>
        <v>0</v>
      </c>
      <c r="AA29">
        <f>IF($A29 = "", "", Export!AD31)</f>
        <v>0</v>
      </c>
      <c r="AB29">
        <f>IF($A29 = "", "", Export!AE31)</f>
        <v>0</v>
      </c>
    </row>
    <row r="30" spans="1:28" x14ac:dyDescent="0.3">
      <c r="A30" t="str">
        <f>Export!A32</f>
        <v>73</v>
      </c>
      <c r="B30" t="str">
        <f>Export!B32</f>
        <v>2010</v>
      </c>
      <c r="C30" t="str">
        <f>Export!C32</f>
        <v>73</v>
      </c>
      <c r="D30" t="str">
        <f>Export!D32</f>
        <v>2010</v>
      </c>
      <c r="E30" t="str">
        <f>Export!E32</f>
        <v>FRANKENMUTH</v>
      </c>
      <c r="F30" t="str">
        <f>Export!F32</f>
        <v>CITY</v>
      </c>
      <c r="G30">
        <f>Export!G32</f>
        <v>0</v>
      </c>
      <c r="H30" t="str">
        <f>Export!H32</f>
        <v/>
      </c>
      <c r="I30" t="str">
        <f>Export!I32</f>
        <v/>
      </c>
      <c r="J30" t="str">
        <f>Export!J32</f>
        <v>WORKSHEET 1</v>
      </c>
      <c r="K30">
        <f>Export!N32</f>
        <v>797100</v>
      </c>
      <c r="L30">
        <f>Export!P32</f>
        <v>19506250</v>
      </c>
      <c r="R30">
        <f t="shared" si="0"/>
        <v>0</v>
      </c>
      <c r="S30">
        <f>IF($A30 = "", "", Export!W32)</f>
        <v>0</v>
      </c>
      <c r="T30">
        <f>IF($A30 = "", "", Export!X32)</f>
        <v>17579050</v>
      </c>
      <c r="U30">
        <f t="shared" si="1"/>
        <v>17579050</v>
      </c>
      <c r="V30">
        <f>IF($A30 = "", "", Export!Y32)</f>
        <v>0</v>
      </c>
      <c r="W30">
        <f>IF($A30 = "", "", Export!Z32)</f>
        <v>0</v>
      </c>
      <c r="X30">
        <f>IF($A30 = "", "", Export!AA32)</f>
        <v>18082300</v>
      </c>
      <c r="Y30">
        <f>IF($A30 = "", "", Export!AB32)</f>
        <v>1902900</v>
      </c>
      <c r="Z30">
        <f>IF($A30 = "", "", Export!AC32)</f>
        <v>0</v>
      </c>
      <c r="AA30">
        <f>IF($A30 = "", "", Export!AD32)</f>
        <v>852150</v>
      </c>
      <c r="AB30">
        <f>IF($A30 = "", "", Export!AE32)</f>
        <v>0</v>
      </c>
    </row>
    <row r="31" spans="1:28" x14ac:dyDescent="0.3">
      <c r="A31" t="str">
        <f>Export!A33</f>
        <v>73</v>
      </c>
      <c r="B31" t="str">
        <f>Export!B33</f>
        <v>2020</v>
      </c>
      <c r="C31" t="str">
        <f>Export!C33</f>
        <v>73</v>
      </c>
      <c r="D31" t="str">
        <f>Export!D33</f>
        <v>2020</v>
      </c>
      <c r="E31" t="str">
        <f>Export!E33</f>
        <v>SAGINAW</v>
      </c>
      <c r="F31" t="str">
        <f>Export!F33</f>
        <v>CITY</v>
      </c>
      <c r="G31">
        <f>Export!G33</f>
        <v>0</v>
      </c>
      <c r="H31" t="str">
        <f>Export!H33</f>
        <v/>
      </c>
      <c r="I31" t="str">
        <f>Export!I33</f>
        <v/>
      </c>
      <c r="J31" t="str">
        <f>Export!J33</f>
        <v>WORKSHEET 1</v>
      </c>
      <c r="K31">
        <f>Export!N33</f>
        <v>2177750</v>
      </c>
      <c r="L31">
        <f>Export!P33</f>
        <v>69135150</v>
      </c>
      <c r="R31">
        <f t="shared" si="0"/>
        <v>0</v>
      </c>
      <c r="S31">
        <f>IF($A31 = "", "", Export!W33)</f>
        <v>0</v>
      </c>
      <c r="T31">
        <f>IF($A31 = "", "", Export!X33)</f>
        <v>63492800</v>
      </c>
      <c r="U31">
        <f t="shared" si="1"/>
        <v>63492800</v>
      </c>
      <c r="V31">
        <f>IF($A31 = "", "", Export!Y33)</f>
        <v>0</v>
      </c>
      <c r="W31">
        <f>IF($A31 = "", "", Export!Z33)</f>
        <v>0</v>
      </c>
      <c r="X31">
        <f>IF($A31 = "", "", Export!AA33)</f>
        <v>29725400</v>
      </c>
      <c r="Y31">
        <f>IF($A31 = "", "", Export!AB33)</f>
        <v>25515700</v>
      </c>
      <c r="Z31">
        <f>IF($A31 = "", "", Export!AC33)</f>
        <v>0</v>
      </c>
      <c r="AA31">
        <f>IF($A31 = "", "", Export!AD33)</f>
        <v>2476550</v>
      </c>
      <c r="AB31">
        <f>IF($A31 = "", "", Export!AE33)</f>
        <v>0</v>
      </c>
    </row>
    <row r="32" spans="1:28" x14ac:dyDescent="0.3">
      <c r="A32" t="str">
        <f>Export!A34</f>
        <v>73</v>
      </c>
      <c r="B32" t="str">
        <f>Export!B34</f>
        <v>2030</v>
      </c>
      <c r="C32" t="str">
        <f>Export!C34</f>
        <v>73</v>
      </c>
      <c r="D32" t="str">
        <f>Export!D34</f>
        <v>2030</v>
      </c>
      <c r="E32" t="str">
        <f>Export!E34</f>
        <v>ZILWAUKEE</v>
      </c>
      <c r="F32" t="str">
        <f>Export!F34</f>
        <v>CITY</v>
      </c>
      <c r="G32">
        <f>Export!G34</f>
        <v>0</v>
      </c>
      <c r="H32" t="str">
        <f>Export!H34</f>
        <v/>
      </c>
      <c r="I32" t="str">
        <f>Export!I34</f>
        <v/>
      </c>
      <c r="J32" t="str">
        <f>Export!J34</f>
        <v>WORKSHEET 1</v>
      </c>
      <c r="K32">
        <f>Export!N34</f>
        <v>0</v>
      </c>
      <c r="L32">
        <f>Export!P34</f>
        <v>3615300</v>
      </c>
      <c r="R32">
        <f t="shared" si="0"/>
        <v>0</v>
      </c>
      <c r="S32">
        <f>IF($A32 = "", "", Export!W34)</f>
        <v>0</v>
      </c>
      <c r="T32">
        <f>IF($A32 = "", "", Export!X34)</f>
        <v>3300000</v>
      </c>
      <c r="U32">
        <f t="shared" si="1"/>
        <v>3300000</v>
      </c>
      <c r="V32">
        <f>IF($A32 = "", "", Export!Y34)</f>
        <v>0</v>
      </c>
      <c r="W32">
        <f>IF($A32 = "", "", Export!Z34)</f>
        <v>0</v>
      </c>
      <c r="X32">
        <f>IF($A32 = "", "", Export!AA34)</f>
        <v>886600</v>
      </c>
      <c r="Y32">
        <f>IF($A32 = "", "", Export!AB34)</f>
        <v>2411200</v>
      </c>
      <c r="Z32">
        <f>IF($A32 = "", "", Export!AC34)</f>
        <v>0</v>
      </c>
      <c r="AA32">
        <f>IF($A32 = "", "", Export!AD34)</f>
        <v>195395</v>
      </c>
      <c r="AB32">
        <f>IF($A32 = "", "", Export!AE34)</f>
        <v>0</v>
      </c>
    </row>
    <row r="33" spans="1:28" x14ac:dyDescent="0.3">
      <c r="A33" t="str">
        <f>Export!A35</f>
        <v>73</v>
      </c>
      <c r="B33" t="str">
        <f>Export!B35</f>
        <v>3010</v>
      </c>
      <c r="C33" t="str">
        <f>Export!C35</f>
        <v>73</v>
      </c>
      <c r="D33" t="str">
        <f>Export!D35</f>
        <v>3010</v>
      </c>
      <c r="E33" t="str">
        <f>Export!E35</f>
        <v>BIRCH RUN</v>
      </c>
      <c r="F33" t="str">
        <f>Export!F35</f>
        <v>VILLAGE</v>
      </c>
      <c r="G33">
        <f>Export!G35</f>
        <v>0</v>
      </c>
      <c r="H33" t="str">
        <f>Export!H35</f>
        <v/>
      </c>
      <c r="I33" t="str">
        <f>Export!I35</f>
        <v/>
      </c>
      <c r="J33" t="str">
        <f>Export!J35</f>
        <v>WORKSHEET 1</v>
      </c>
      <c r="K33">
        <f>Export!N35</f>
        <v>0</v>
      </c>
      <c r="L33">
        <f>Export!P35</f>
        <v>7912980</v>
      </c>
      <c r="R33">
        <f t="shared" si="0"/>
        <v>0</v>
      </c>
      <c r="S33">
        <f>IF($A33 = "", "", Export!W35)</f>
        <v>0</v>
      </c>
      <c r="T33">
        <f>IF($A33 = "", "", Export!X35)</f>
        <v>6542200</v>
      </c>
      <c r="U33">
        <f t="shared" si="1"/>
        <v>6542200</v>
      </c>
      <c r="V33">
        <f>IF($A33 = "", "", Export!Y35)</f>
        <v>0</v>
      </c>
      <c r="W33">
        <f>IF($A33 = "", "", Export!Z35)</f>
        <v>0</v>
      </c>
      <c r="X33">
        <f>IF($A33 = "", "", Export!AA35)</f>
        <v>8118000</v>
      </c>
      <c r="Y33">
        <f>IF($A33 = "", "", Export!AB35)</f>
        <v>0</v>
      </c>
      <c r="Z33">
        <f>IF($A33 = "", "", Export!AC35)</f>
        <v>0</v>
      </c>
      <c r="AA33">
        <f>IF($A33 = "", "", Export!AD35)</f>
        <v>0</v>
      </c>
      <c r="AB33">
        <f>IF($A33 = "", "", Export!AE35)</f>
        <v>0</v>
      </c>
    </row>
    <row r="34" spans="1:28" x14ac:dyDescent="0.3">
      <c r="A34" t="str">
        <f>Export!A36</f>
        <v>73</v>
      </c>
      <c r="B34" t="str">
        <f>Export!B36</f>
        <v>3020</v>
      </c>
      <c r="C34" t="str">
        <f>Export!C36</f>
        <v>73</v>
      </c>
      <c r="D34" t="str">
        <f>Export!D36</f>
        <v>3020</v>
      </c>
      <c r="E34" t="str">
        <f>Export!E36</f>
        <v>CHESANING</v>
      </c>
      <c r="F34" t="str">
        <f>Export!F36</f>
        <v>VILLAGE</v>
      </c>
      <c r="G34">
        <f>Export!G36</f>
        <v>0</v>
      </c>
      <c r="H34" t="str">
        <f>Export!H36</f>
        <v/>
      </c>
      <c r="I34" t="str">
        <f>Export!I36</f>
        <v/>
      </c>
      <c r="J34" t="str">
        <f>Export!J36</f>
        <v>WORKSHEET 1</v>
      </c>
      <c r="K34">
        <f>Export!N36</f>
        <v>112300</v>
      </c>
      <c r="L34">
        <f>Export!P36</f>
        <v>2641100</v>
      </c>
      <c r="R34">
        <f t="shared" si="0"/>
        <v>0</v>
      </c>
      <c r="S34">
        <f>IF($A34 = "", "", Export!W36)</f>
        <v>0</v>
      </c>
      <c r="T34">
        <f>IF($A34 = "", "", Export!X36)</f>
        <v>2015550</v>
      </c>
      <c r="U34">
        <f t="shared" si="1"/>
        <v>2015550</v>
      </c>
      <c r="V34">
        <f>IF($A34 = "", "", Export!Y36)</f>
        <v>0</v>
      </c>
      <c r="W34">
        <f>IF($A34 = "", "", Export!Z36)</f>
        <v>0</v>
      </c>
      <c r="X34">
        <f>IF($A34 = "", "", Export!AA36)</f>
        <v>1145400</v>
      </c>
      <c r="Y34">
        <f>IF($A34 = "", "", Export!AB36)</f>
        <v>1045500</v>
      </c>
      <c r="Z34">
        <f>IF($A34 = "", "", Export!AC36)</f>
        <v>0</v>
      </c>
      <c r="AA34">
        <f>IF($A34 = "", "", Export!AD36)</f>
        <v>88700</v>
      </c>
      <c r="AB34">
        <f>IF($A34 = "", "", Export!AE36)</f>
        <v>0</v>
      </c>
    </row>
    <row r="35" spans="1:28" x14ac:dyDescent="0.3">
      <c r="A35" t="str">
        <f>Export!A37</f>
        <v>73</v>
      </c>
      <c r="B35" t="str">
        <f>Export!B37</f>
        <v>3030</v>
      </c>
      <c r="C35" t="str">
        <f>Export!C37</f>
        <v>73</v>
      </c>
      <c r="D35" t="str">
        <f>Export!D37</f>
        <v>3030</v>
      </c>
      <c r="E35" t="str">
        <f>Export!E37</f>
        <v>MERRILL</v>
      </c>
      <c r="F35" t="str">
        <f>Export!F37</f>
        <v>VILLAGE</v>
      </c>
      <c r="G35">
        <f>Export!G37</f>
        <v>0</v>
      </c>
      <c r="H35" t="str">
        <f>Export!H37</f>
        <v/>
      </c>
      <c r="I35" t="str">
        <f>Export!I37</f>
        <v/>
      </c>
      <c r="J35" t="str">
        <f>Export!J37</f>
        <v>WORKSHEET 1</v>
      </c>
      <c r="K35">
        <f>Export!N37</f>
        <v>3178850</v>
      </c>
      <c r="L35">
        <f>Export!P37</f>
        <v>7453150</v>
      </c>
      <c r="R35">
        <f t="shared" si="0"/>
        <v>0</v>
      </c>
      <c r="S35">
        <f>IF($A35 = "", "", Export!W37)</f>
        <v>0</v>
      </c>
      <c r="T35">
        <f>IF($A35 = "", "", Export!X37)</f>
        <v>7942700</v>
      </c>
      <c r="U35">
        <f t="shared" si="1"/>
        <v>7942700</v>
      </c>
      <c r="V35">
        <f>IF($A35 = "", "", Export!Y37)</f>
        <v>0</v>
      </c>
      <c r="W35">
        <f>IF($A35 = "", "", Export!Z37)</f>
        <v>0</v>
      </c>
      <c r="X35">
        <f>IF($A35 = "", "", Export!AA37)</f>
        <v>30100</v>
      </c>
      <c r="Y35">
        <f>IF($A35 = "", "", Export!AB37)</f>
        <v>5623300</v>
      </c>
      <c r="Z35">
        <f>IF($A35 = "", "", Export!AC37)</f>
        <v>0</v>
      </c>
      <c r="AA35">
        <f>IF($A35 = "", "", Export!AD37)</f>
        <v>2524600</v>
      </c>
      <c r="AB35">
        <f>IF($A35 = "", "", Export!AE37)</f>
        <v>0</v>
      </c>
    </row>
    <row r="36" spans="1:28" x14ac:dyDescent="0.3">
      <c r="A36" t="str">
        <f>Export!A38</f>
        <v>73</v>
      </c>
      <c r="B36" t="str">
        <f>Export!B38</f>
        <v>3040</v>
      </c>
      <c r="C36" t="str">
        <f>Export!C38</f>
        <v>73</v>
      </c>
      <c r="D36" t="str">
        <f>Export!D38</f>
        <v>3040</v>
      </c>
      <c r="E36" t="str">
        <f>Export!E38</f>
        <v>OAKLEY</v>
      </c>
      <c r="F36" t="str">
        <f>Export!F38</f>
        <v>VILLAGE</v>
      </c>
      <c r="G36">
        <f>Export!G38</f>
        <v>0</v>
      </c>
      <c r="H36" t="str">
        <f>Export!H38</f>
        <v/>
      </c>
      <c r="I36" t="str">
        <f>Export!I38</f>
        <v/>
      </c>
      <c r="J36" t="str">
        <f>Export!J38</f>
        <v>WORKSHEET 1</v>
      </c>
      <c r="K36">
        <f>Export!N38</f>
        <v>0</v>
      </c>
      <c r="L36">
        <f>Export!P38</f>
        <v>333400</v>
      </c>
      <c r="R36">
        <f t="shared" si="0"/>
        <v>0</v>
      </c>
      <c r="S36">
        <f>IF($A36 = "", "", Export!W38)</f>
        <v>0</v>
      </c>
      <c r="T36">
        <f>IF($A36 = "", "", Export!X38)</f>
        <v>234800</v>
      </c>
      <c r="U36">
        <f t="shared" si="1"/>
        <v>234800</v>
      </c>
      <c r="V36">
        <f>IF($A36 = "", "", Export!Y38)</f>
        <v>0</v>
      </c>
      <c r="W36">
        <f>IF($A36 = "", "", Export!Z38)</f>
        <v>0</v>
      </c>
      <c r="X36">
        <f>IF($A36 = "", "", Export!AA38)</f>
        <v>124700</v>
      </c>
      <c r="Y36">
        <f>IF($A36 = "", "", Export!AB38)</f>
        <v>285700</v>
      </c>
      <c r="Z36">
        <f>IF($A36 = "", "", Export!AC38)</f>
        <v>0</v>
      </c>
      <c r="AA36">
        <f>IF($A36 = "", "", Export!AD38)</f>
        <v>0</v>
      </c>
      <c r="AB36">
        <f>IF($A36 = "", "", Export!AE38)</f>
        <v>0</v>
      </c>
    </row>
    <row r="37" spans="1:28" x14ac:dyDescent="0.3">
      <c r="A37" t="str">
        <f>Export!A39</f>
        <v>73</v>
      </c>
      <c r="B37" t="str">
        <f>Export!B39</f>
        <v>3045</v>
      </c>
      <c r="C37" t="str">
        <f>Export!C39</f>
        <v>79</v>
      </c>
      <c r="D37" t="str">
        <f>Export!D39</f>
        <v>3090</v>
      </c>
      <c r="E37" t="str">
        <f>Export!E39</f>
        <v>REESE</v>
      </c>
      <c r="F37" t="str">
        <f>Export!F39</f>
        <v>VILLAGE</v>
      </c>
      <c r="G37">
        <f>Export!G39</f>
        <v>0</v>
      </c>
      <c r="H37" t="str">
        <f>Export!H39</f>
        <v>TUSCOLA</v>
      </c>
      <c r="I37" t="str">
        <f>Export!I39</f>
        <v/>
      </c>
      <c r="J37" t="str">
        <f>Export!J39</f>
        <v>WORKSHEET 1</v>
      </c>
      <c r="K37">
        <f>Export!N39</f>
        <v>0</v>
      </c>
      <c r="L37">
        <f>Export!P39</f>
        <v>0</v>
      </c>
      <c r="R37">
        <f t="shared" si="0"/>
        <v>0</v>
      </c>
      <c r="S37">
        <f>IF($A37 = "", "", Export!W39)</f>
        <v>0</v>
      </c>
      <c r="T37">
        <f>IF($A37 = "", "", Export!X39)</f>
        <v>0</v>
      </c>
      <c r="U37">
        <f t="shared" si="1"/>
        <v>0</v>
      </c>
      <c r="V37">
        <f>IF($A37 = "", "", Export!Y39)</f>
        <v>0</v>
      </c>
      <c r="W37">
        <f>IF($A37 = "", "", Export!Z39)</f>
        <v>0</v>
      </c>
      <c r="X37">
        <f>IF($A37 = "", "", Export!AA39)</f>
        <v>0</v>
      </c>
      <c r="Y37">
        <f>IF($A37 = "", "", Export!AB39)</f>
        <v>0</v>
      </c>
      <c r="Z37">
        <f>IF($A37 = "", "", Export!AC39)</f>
        <v>0</v>
      </c>
      <c r="AA37">
        <f>IF($A37 = "", "", Export!AD39)</f>
        <v>0</v>
      </c>
      <c r="AB37">
        <f>IF($A37 = "", "", Export!AE39)</f>
        <v>0</v>
      </c>
    </row>
    <row r="38" spans="1:28" x14ac:dyDescent="0.3">
      <c r="A38" t="str">
        <f>Export!A40</f>
        <v>73</v>
      </c>
      <c r="B38" t="str">
        <f>Export!B40</f>
        <v>3050</v>
      </c>
      <c r="C38" t="str">
        <f>Export!C40</f>
        <v>73</v>
      </c>
      <c r="D38" t="str">
        <f>Export!D40</f>
        <v>3050</v>
      </c>
      <c r="E38" t="str">
        <f>Export!E40</f>
        <v>ST CHARLES</v>
      </c>
      <c r="F38" t="str">
        <f>Export!F40</f>
        <v>VILLAGE</v>
      </c>
      <c r="G38">
        <f>Export!G40</f>
        <v>0</v>
      </c>
      <c r="H38" t="str">
        <f>Export!H40</f>
        <v/>
      </c>
      <c r="I38" t="str">
        <f>Export!I40</f>
        <v/>
      </c>
      <c r="J38" t="str">
        <f>Export!J40</f>
        <v>WORKSHEET 1</v>
      </c>
      <c r="K38">
        <f>Export!N40</f>
        <v>0</v>
      </c>
      <c r="L38">
        <f>Export!P40</f>
        <v>7060600</v>
      </c>
      <c r="R38">
        <f t="shared" si="0"/>
        <v>0</v>
      </c>
      <c r="S38">
        <f>IF($A38 = "", "", Export!W40)</f>
        <v>0</v>
      </c>
      <c r="T38">
        <f>IF($A38 = "", "", Export!X40)</f>
        <v>3356600</v>
      </c>
      <c r="U38">
        <f t="shared" si="1"/>
        <v>3356600</v>
      </c>
      <c r="V38">
        <f>IF($A38 = "", "", Export!Y40)</f>
        <v>0</v>
      </c>
      <c r="W38">
        <f>IF($A38 = "", "", Export!Z40)</f>
        <v>0</v>
      </c>
      <c r="X38">
        <f>IF($A38 = "", "", Export!AA40)</f>
        <v>592400</v>
      </c>
      <c r="Y38">
        <f>IF($A38 = "", "", Export!AB40)</f>
        <v>1144700</v>
      </c>
      <c r="Z38">
        <f>IF($A38 = "", "", Export!AC40)</f>
        <v>0</v>
      </c>
      <c r="AA38">
        <f>IF($A38 = "", "", Export!AD40)</f>
        <v>0</v>
      </c>
      <c r="AB38">
        <f>IF($A38 = "", "", Export!AE40)</f>
        <v>0</v>
      </c>
    </row>
    <row r="39" spans="1:28" x14ac:dyDescent="0.3">
      <c r="A39" t="str">
        <f>Export!A41</f>
        <v>73</v>
      </c>
      <c r="B39" t="str">
        <f>Export!B41</f>
        <v>09010</v>
      </c>
      <c r="C39" t="str">
        <f>Export!C41</f>
        <v>09</v>
      </c>
      <c r="D39" t="str">
        <f>Export!D41</f>
        <v>09010</v>
      </c>
      <c r="E39" t="str">
        <f>Export!E41</f>
        <v>BAY CITY SCHOOL DISTRICT</v>
      </c>
      <c r="F39" t="str">
        <f>Export!F41</f>
        <v>SCHOOL DISTRICT</v>
      </c>
      <c r="G39">
        <f>Export!G41</f>
        <v>0</v>
      </c>
      <c r="H39" t="str">
        <f>Export!H41</f>
        <v>BAY</v>
      </c>
      <c r="I39" t="str">
        <f>Export!I41</f>
        <v>09000</v>
      </c>
      <c r="J39" t="str">
        <f>Export!J41</f>
        <v>WORKSHEET 2</v>
      </c>
      <c r="K39">
        <f>Export!N41</f>
        <v>0</v>
      </c>
      <c r="L39">
        <f>Export!P41</f>
        <v>644800</v>
      </c>
      <c r="R39">
        <f t="shared" si="0"/>
        <v>0</v>
      </c>
      <c r="S39">
        <f>IF($A39 = "", "", Export!W41)</f>
        <v>0</v>
      </c>
      <c r="T39">
        <f>IF($A39 = "", "", Export!X41)</f>
        <v>1085700</v>
      </c>
      <c r="U39">
        <f t="shared" si="1"/>
        <v>1085700</v>
      </c>
      <c r="V39">
        <f>IF($A39 = "", "", Export!Y41)</f>
        <v>0</v>
      </c>
      <c r="W39">
        <f>IF($A39 = "", "", Export!Z41)</f>
        <v>0</v>
      </c>
      <c r="X39">
        <f>IF($A39 = "", "", Export!AA41)</f>
        <v>291200</v>
      </c>
      <c r="Y39">
        <f>IF($A39 = "", "", Export!AB41)</f>
        <v>238000</v>
      </c>
      <c r="Z39">
        <f>IF($A39 = "", "", Export!AC41)</f>
        <v>0</v>
      </c>
      <c r="AA39">
        <f>IF($A39 = "", "", Export!AD41)</f>
        <v>0</v>
      </c>
      <c r="AB39">
        <f>IF($A39 = "", "", Export!AE41)</f>
        <v>0</v>
      </c>
    </row>
    <row r="40" spans="1:28" x14ac:dyDescent="0.3">
      <c r="A40" t="str">
        <f>Export!A42</f>
        <v>73</v>
      </c>
      <c r="B40" t="str">
        <f>Export!B42</f>
        <v>19120</v>
      </c>
      <c r="C40" t="str">
        <f>Export!C42</f>
        <v>19</v>
      </c>
      <c r="D40" t="str">
        <f>Export!D42</f>
        <v>19120</v>
      </c>
      <c r="E40" t="str">
        <f>Export!E42</f>
        <v>OVID-ELSIE AREA SCHOOLS</v>
      </c>
      <c r="F40" t="str">
        <f>Export!F42</f>
        <v>SCHOOL DISTRICT</v>
      </c>
      <c r="G40">
        <f>Export!G42</f>
        <v>0</v>
      </c>
      <c r="H40" t="str">
        <f>Export!H42</f>
        <v>CLINTON</v>
      </c>
      <c r="I40" t="str">
        <f>Export!I42</f>
        <v>19000</v>
      </c>
      <c r="J40" t="str">
        <f>Export!J42</f>
        <v>WORKSHEET 2</v>
      </c>
      <c r="K40">
        <f>Export!N42</f>
        <v>0</v>
      </c>
      <c r="L40">
        <f>Export!P42</f>
        <v>100</v>
      </c>
      <c r="R40">
        <f t="shared" si="0"/>
        <v>0</v>
      </c>
      <c r="S40">
        <f>IF($A40 = "", "", Export!W42)</f>
        <v>0</v>
      </c>
      <c r="T40">
        <f>IF($A40 = "", "", Export!X42)</f>
        <v>0</v>
      </c>
      <c r="U40">
        <f t="shared" si="1"/>
        <v>0</v>
      </c>
      <c r="V40">
        <f>IF($A40 = "", "", Export!Y42)</f>
        <v>0</v>
      </c>
      <c r="W40">
        <f>IF($A40 = "", "", Export!Z42)</f>
        <v>0</v>
      </c>
      <c r="X40">
        <f>IF($A40 = "", "", Export!AA42)</f>
        <v>0</v>
      </c>
      <c r="Y40">
        <f>IF($A40 = "", "", Export!AB42)</f>
        <v>0</v>
      </c>
      <c r="Z40">
        <f>IF($A40 = "", "", Export!AC42)</f>
        <v>0</v>
      </c>
      <c r="AA40">
        <f>IF($A40 = "", "", Export!AD42)</f>
        <v>0</v>
      </c>
      <c r="AB40">
        <f>IF($A40 = "", "", Export!AE42)</f>
        <v>0</v>
      </c>
    </row>
    <row r="41" spans="1:28" x14ac:dyDescent="0.3">
      <c r="A41" t="str">
        <f>Export!A43</f>
        <v>73</v>
      </c>
      <c r="B41" t="str">
        <f>Export!B43</f>
        <v>25150</v>
      </c>
      <c r="C41" t="str">
        <f>Export!C43</f>
        <v>25</v>
      </c>
      <c r="D41" t="str">
        <f>Export!D43</f>
        <v>25150</v>
      </c>
      <c r="E41" t="str">
        <f>Export!E43</f>
        <v>CLIO AREA SCHOOL DISTRICT</v>
      </c>
      <c r="F41" t="str">
        <f>Export!F43</f>
        <v>SCHOOL DISTRICT</v>
      </c>
      <c r="G41">
        <f>Export!G43</f>
        <v>0</v>
      </c>
      <c r="H41" t="str">
        <f>Export!H43</f>
        <v>GENESEE</v>
      </c>
      <c r="I41" t="str">
        <f>Export!I43</f>
        <v>25000</v>
      </c>
      <c r="J41" t="str">
        <f>Export!J43</f>
        <v>WORKSHEET 2</v>
      </c>
      <c r="K41">
        <f>Export!N43</f>
        <v>0</v>
      </c>
      <c r="L41">
        <f>Export!P43</f>
        <v>0</v>
      </c>
      <c r="R41">
        <f t="shared" si="0"/>
        <v>0</v>
      </c>
      <c r="S41">
        <f>IF($A41 = "", "", Export!W43)</f>
        <v>0</v>
      </c>
      <c r="T41">
        <f>IF($A41 = "", "", Export!X43)</f>
        <v>0</v>
      </c>
      <c r="U41">
        <f t="shared" si="1"/>
        <v>0</v>
      </c>
      <c r="V41">
        <f>IF($A41 = "", "", Export!Y43)</f>
        <v>0</v>
      </c>
      <c r="W41">
        <f>IF($A41 = "", "", Export!Z43)</f>
        <v>0</v>
      </c>
      <c r="X41">
        <f>IF($A41 = "", "", Export!AA43)</f>
        <v>0</v>
      </c>
      <c r="Y41">
        <f>IF($A41 = "", "", Export!AB43)</f>
        <v>0</v>
      </c>
      <c r="Z41">
        <f>IF($A41 = "", "", Export!AC43)</f>
        <v>0</v>
      </c>
      <c r="AA41">
        <f>IF($A41 = "", "", Export!AD43)</f>
        <v>0</v>
      </c>
      <c r="AB41">
        <f>IF($A41 = "", "", Export!AE43)</f>
        <v>0</v>
      </c>
    </row>
    <row r="42" spans="1:28" x14ac:dyDescent="0.3">
      <c r="A42" t="str">
        <f>Export!A44</f>
        <v>73</v>
      </c>
      <c r="B42" t="str">
        <f>Export!B44</f>
        <v>25260</v>
      </c>
      <c r="C42" t="str">
        <f>Export!C44</f>
        <v>25</v>
      </c>
      <c r="D42" t="str">
        <f>Export!D44</f>
        <v>25260</v>
      </c>
      <c r="E42" t="str">
        <f>Export!E44</f>
        <v>MONTROSE COMMUNITY SCHOOLS</v>
      </c>
      <c r="F42" t="str">
        <f>Export!F44</f>
        <v>SCHOOL DISTRICT</v>
      </c>
      <c r="G42">
        <f>Export!G44</f>
        <v>0</v>
      </c>
      <c r="H42" t="str">
        <f>Export!H44</f>
        <v>GENESEE</v>
      </c>
      <c r="I42" t="str">
        <f>Export!I44</f>
        <v>25000</v>
      </c>
      <c r="J42" t="str">
        <f>Export!J44</f>
        <v>WORKSHEET 2</v>
      </c>
      <c r="K42">
        <f>Export!N44</f>
        <v>0</v>
      </c>
      <c r="L42">
        <f>Export!P44</f>
        <v>0</v>
      </c>
      <c r="R42">
        <f t="shared" si="0"/>
        <v>0</v>
      </c>
      <c r="S42">
        <f>IF($A42 = "", "", Export!W44)</f>
        <v>0</v>
      </c>
      <c r="T42">
        <f>IF($A42 = "", "", Export!X44)</f>
        <v>0</v>
      </c>
      <c r="U42">
        <f t="shared" si="1"/>
        <v>0</v>
      </c>
      <c r="V42">
        <f>IF($A42 = "", "", Export!Y44)</f>
        <v>0</v>
      </c>
      <c r="W42">
        <f>IF($A42 = "", "", Export!Z44)</f>
        <v>0</v>
      </c>
      <c r="X42">
        <f>IF($A42 = "", "", Export!AA44)</f>
        <v>0</v>
      </c>
      <c r="Y42">
        <f>IF($A42 = "", "", Export!AB44)</f>
        <v>0</v>
      </c>
      <c r="Z42">
        <f>IF($A42 = "", "", Export!AC44)</f>
        <v>0</v>
      </c>
      <c r="AA42">
        <f>IF($A42 = "", "", Export!AD44)</f>
        <v>0</v>
      </c>
      <c r="AB42">
        <f>IF($A42 = "", "", Export!AE44)</f>
        <v>0</v>
      </c>
    </row>
    <row r="43" spans="1:28" x14ac:dyDescent="0.3">
      <c r="A43" t="str">
        <f>Export!A45</f>
        <v>73</v>
      </c>
      <c r="B43" t="str">
        <f>Export!B45</f>
        <v>29020</v>
      </c>
      <c r="C43" t="str">
        <f>Export!C45</f>
        <v>29</v>
      </c>
      <c r="D43" t="str">
        <f>Export!D45</f>
        <v>29020</v>
      </c>
      <c r="E43" t="str">
        <f>Export!E45</f>
        <v>ASHLEY COMMUNITY SCHOOLS</v>
      </c>
      <c r="F43" t="str">
        <f>Export!F45</f>
        <v>SCHOOL DISTRICT</v>
      </c>
      <c r="G43">
        <f>Export!G45</f>
        <v>0</v>
      </c>
      <c r="H43" t="str">
        <f>Export!H45</f>
        <v>GRATIOT</v>
      </c>
      <c r="I43" t="str">
        <f>Export!I45</f>
        <v>29000</v>
      </c>
      <c r="J43" t="str">
        <f>Export!J45</f>
        <v>WORKSHEET 2</v>
      </c>
      <c r="K43">
        <f>Export!N45</f>
        <v>0</v>
      </c>
      <c r="L43">
        <f>Export!P45</f>
        <v>88800</v>
      </c>
      <c r="R43">
        <f t="shared" si="0"/>
        <v>0</v>
      </c>
      <c r="S43">
        <f>IF($A43 = "", "", Export!W45)</f>
        <v>0</v>
      </c>
      <c r="T43">
        <f>IF($A43 = "", "", Export!X45)</f>
        <v>79100</v>
      </c>
      <c r="U43">
        <f t="shared" si="1"/>
        <v>79100</v>
      </c>
      <c r="V43">
        <f>IF($A43 = "", "", Export!Y45)</f>
        <v>0</v>
      </c>
      <c r="W43">
        <f>IF($A43 = "", "", Export!Z45)</f>
        <v>0</v>
      </c>
      <c r="X43">
        <f>IF($A43 = "", "", Export!AA45)</f>
        <v>77200</v>
      </c>
      <c r="Y43">
        <f>IF($A43 = "", "", Export!AB45)</f>
        <v>0</v>
      </c>
      <c r="Z43">
        <f>IF($A43 = "", "", Export!AC45)</f>
        <v>0</v>
      </c>
      <c r="AA43">
        <f>IF($A43 = "", "", Export!AD45)</f>
        <v>0</v>
      </c>
      <c r="AB43">
        <f>IF($A43 = "", "", Export!AE45)</f>
        <v>0</v>
      </c>
    </row>
    <row r="44" spans="1:28" x14ac:dyDescent="0.3">
      <c r="A44" t="str">
        <f>Export!A46</f>
        <v>73</v>
      </c>
      <c r="B44" t="str">
        <f>Export!B46</f>
        <v>29040</v>
      </c>
      <c r="C44" t="str">
        <f>Export!C46</f>
        <v>29</v>
      </c>
      <c r="D44" t="str">
        <f>Export!D46</f>
        <v>29040</v>
      </c>
      <c r="E44" t="str">
        <f>Export!E46</f>
        <v>BRECKENRIDGE COMMUNITY SCHOOLS</v>
      </c>
      <c r="F44" t="str">
        <f>Export!F46</f>
        <v>SCHOOL DISTRICT</v>
      </c>
      <c r="G44">
        <f>Export!G46</f>
        <v>0</v>
      </c>
      <c r="H44" t="str">
        <f>Export!H46</f>
        <v>GRATIOT</v>
      </c>
      <c r="I44" t="str">
        <f>Export!I46</f>
        <v>29000</v>
      </c>
      <c r="J44" t="str">
        <f>Export!J46</f>
        <v>WORKSHEET 2</v>
      </c>
      <c r="K44">
        <f>Export!N46</f>
        <v>0</v>
      </c>
      <c r="L44">
        <f>Export!P46</f>
        <v>0</v>
      </c>
      <c r="R44">
        <f t="shared" si="0"/>
        <v>0</v>
      </c>
      <c r="S44">
        <f>IF($A44 = "", "", Export!W46)</f>
        <v>0</v>
      </c>
      <c r="T44">
        <f>IF($A44 = "", "", Export!X46)</f>
        <v>0</v>
      </c>
      <c r="U44">
        <f t="shared" si="1"/>
        <v>0</v>
      </c>
      <c r="V44">
        <f>IF($A44 = "", "", Export!Y46)</f>
        <v>0</v>
      </c>
      <c r="W44">
        <f>IF($A44 = "", "", Export!Z46)</f>
        <v>0</v>
      </c>
      <c r="X44">
        <f>IF($A44 = "", "", Export!AA46)</f>
        <v>0</v>
      </c>
      <c r="Y44">
        <f>IF($A44 = "", "", Export!AB46)</f>
        <v>0</v>
      </c>
      <c r="Z44">
        <f>IF($A44 = "", "", Export!AC46)</f>
        <v>0</v>
      </c>
      <c r="AA44">
        <f>IF($A44 = "", "", Export!AD46)</f>
        <v>0</v>
      </c>
      <c r="AB44">
        <f>IF($A44 = "", "", Export!AE46)</f>
        <v>0</v>
      </c>
    </row>
    <row r="45" spans="1:28" x14ac:dyDescent="0.3">
      <c r="A45" t="str">
        <f>Export!A47</f>
        <v>73</v>
      </c>
      <c r="B45" t="str">
        <f>Export!B47</f>
        <v>73010</v>
      </c>
      <c r="C45" t="str">
        <f>Export!C47</f>
        <v>73</v>
      </c>
      <c r="D45" t="str">
        <f>Export!D47</f>
        <v>73010</v>
      </c>
      <c r="E45" t="str">
        <f>Export!E47</f>
        <v>SAGINAW, SCHOOL DISTRICT OF THE CITY OF</v>
      </c>
      <c r="F45" t="str">
        <f>Export!F47</f>
        <v>SCHOOL DISTRICT</v>
      </c>
      <c r="G45">
        <f>Export!G47</f>
        <v>0</v>
      </c>
      <c r="H45" t="str">
        <f>Export!H47</f>
        <v/>
      </c>
      <c r="I45" t="str">
        <f>Export!I47</f>
        <v>73000</v>
      </c>
      <c r="J45" t="str">
        <f>Export!J47</f>
        <v>WORKSHEET 2</v>
      </c>
      <c r="K45">
        <f>Export!N47</f>
        <v>3320200</v>
      </c>
      <c r="L45">
        <f>Export!P47</f>
        <v>151654030</v>
      </c>
      <c r="R45">
        <f t="shared" si="0"/>
        <v>0</v>
      </c>
      <c r="S45">
        <f>IF($A45 = "", "", Export!W47)</f>
        <v>0</v>
      </c>
      <c r="T45">
        <f>IF($A45 = "", "", Export!X47)</f>
        <v>140696800</v>
      </c>
      <c r="U45">
        <f t="shared" si="1"/>
        <v>140696800</v>
      </c>
      <c r="V45">
        <f>IF($A45 = "", "", Export!Y47)</f>
        <v>0</v>
      </c>
      <c r="W45">
        <f>IF($A45 = "", "", Export!Z47)</f>
        <v>0</v>
      </c>
      <c r="X45">
        <f>IF($A45 = "", "", Export!AA47)</f>
        <v>58432500</v>
      </c>
      <c r="Y45">
        <f>IF($A45 = "", "", Export!AB47)</f>
        <v>73936500</v>
      </c>
      <c r="Z45">
        <f>IF($A45 = "", "", Export!AC47)</f>
        <v>0</v>
      </c>
      <c r="AA45">
        <f>IF($A45 = "", "", Export!AD47)</f>
        <v>7533745</v>
      </c>
      <c r="AB45">
        <f>IF($A45 = "", "", Export!AE47)</f>
        <v>0</v>
      </c>
    </row>
    <row r="46" spans="1:28" x14ac:dyDescent="0.3">
      <c r="A46" t="str">
        <f>Export!A48</f>
        <v>73</v>
      </c>
      <c r="B46" t="str">
        <f>Export!B48</f>
        <v>73030</v>
      </c>
      <c r="C46" t="str">
        <f>Export!C48</f>
        <v>73</v>
      </c>
      <c r="D46" t="str">
        <f>Export!D48</f>
        <v>73030</v>
      </c>
      <c r="E46" t="str">
        <f>Export!E48</f>
        <v>CARROLLTON PUBLIC SCHOOLS</v>
      </c>
      <c r="F46" t="str">
        <f>Export!F48</f>
        <v>SCHOOL DISTRICT</v>
      </c>
      <c r="G46">
        <f>Export!G48</f>
        <v>0</v>
      </c>
      <c r="H46" t="str">
        <f>Export!H48</f>
        <v/>
      </c>
      <c r="I46" t="str">
        <f>Export!I48</f>
        <v>73000</v>
      </c>
      <c r="J46" t="str">
        <f>Export!J48</f>
        <v>WORKSHEET 2</v>
      </c>
      <c r="K46">
        <f>Export!N48</f>
        <v>60050</v>
      </c>
      <c r="L46">
        <f>Export!P48</f>
        <v>7248200</v>
      </c>
      <c r="R46">
        <f t="shared" si="0"/>
        <v>0</v>
      </c>
      <c r="S46">
        <f>IF($A46 = "", "", Export!W48)</f>
        <v>0</v>
      </c>
      <c r="T46">
        <f>IF($A46 = "", "", Export!X48)</f>
        <v>7158650</v>
      </c>
      <c r="U46">
        <f t="shared" si="1"/>
        <v>7158650</v>
      </c>
      <c r="V46">
        <f>IF($A46 = "", "", Export!Y48)</f>
        <v>0</v>
      </c>
      <c r="W46">
        <f>IF($A46 = "", "", Export!Z48)</f>
        <v>0</v>
      </c>
      <c r="X46">
        <f>IF($A46 = "", "", Export!AA48)</f>
        <v>4855300</v>
      </c>
      <c r="Y46">
        <f>IF($A46 = "", "", Export!AB48)</f>
        <v>1876100</v>
      </c>
      <c r="Z46">
        <f>IF($A46 = "", "", Export!AC48)</f>
        <v>0</v>
      </c>
      <c r="AA46">
        <f>IF($A46 = "", "", Export!AD48)</f>
        <v>43100</v>
      </c>
      <c r="AB46">
        <f>IF($A46 = "", "", Export!AE48)</f>
        <v>0</v>
      </c>
    </row>
    <row r="47" spans="1:28" x14ac:dyDescent="0.3">
      <c r="A47" t="str">
        <f>Export!A49</f>
        <v>73</v>
      </c>
      <c r="B47" t="str">
        <f>Export!B49</f>
        <v>73040</v>
      </c>
      <c r="C47" t="str">
        <f>Export!C49</f>
        <v>73</v>
      </c>
      <c r="D47" t="str">
        <f>Export!D49</f>
        <v>73040</v>
      </c>
      <c r="E47" t="str">
        <f>Export!E49</f>
        <v>SAGINAW TOWNSHIP COMMUNITY SCHOOLS</v>
      </c>
      <c r="F47" t="str">
        <f>Export!F49</f>
        <v>SCHOOL DISTRICT</v>
      </c>
      <c r="G47">
        <f>Export!G49</f>
        <v>0</v>
      </c>
      <c r="H47" t="str">
        <f>Export!H49</f>
        <v/>
      </c>
      <c r="I47" t="str">
        <f>Export!I49</f>
        <v>73000</v>
      </c>
      <c r="J47" t="str">
        <f>Export!J49</f>
        <v>WORKSHEET 2</v>
      </c>
      <c r="K47">
        <f>Export!N49</f>
        <v>627700</v>
      </c>
      <c r="L47">
        <f>Export!P49</f>
        <v>57085300</v>
      </c>
      <c r="R47">
        <f t="shared" si="0"/>
        <v>0</v>
      </c>
      <c r="S47">
        <f>IF($A47 = "", "", Export!W49)</f>
        <v>0</v>
      </c>
      <c r="T47">
        <f>IF($A47 = "", "", Export!X49)</f>
        <v>53812750</v>
      </c>
      <c r="U47">
        <f t="shared" si="1"/>
        <v>53812750</v>
      </c>
      <c r="V47">
        <f>IF($A47 = "", "", Export!Y49)</f>
        <v>0</v>
      </c>
      <c r="W47">
        <f>IF($A47 = "", "", Export!Z49)</f>
        <v>0</v>
      </c>
      <c r="X47">
        <f>IF($A47 = "", "", Export!AA49)</f>
        <v>49293600</v>
      </c>
      <c r="Y47">
        <f>IF($A47 = "", "", Export!AB49)</f>
        <v>3602000</v>
      </c>
      <c r="Z47">
        <f>IF($A47 = "", "", Export!AC49)</f>
        <v>0</v>
      </c>
      <c r="AA47">
        <f>IF($A47 = "", "", Export!AD49)</f>
        <v>1932050</v>
      </c>
      <c r="AB47">
        <f>IF($A47 = "", "", Export!AE49)</f>
        <v>0</v>
      </c>
    </row>
    <row r="48" spans="1:28" x14ac:dyDescent="0.3">
      <c r="A48" t="str">
        <f>Export!A50</f>
        <v>73</v>
      </c>
      <c r="B48" t="str">
        <f>Export!B50</f>
        <v>73110</v>
      </c>
      <c r="C48" t="str">
        <f>Export!C50</f>
        <v>73</v>
      </c>
      <c r="D48" t="str">
        <f>Export!D50</f>
        <v>73110</v>
      </c>
      <c r="E48" t="str">
        <f>Export!E50</f>
        <v>CHESANING UNION SCHOOLS</v>
      </c>
      <c r="F48" t="str">
        <f>Export!F50</f>
        <v>SCHOOL DISTRICT</v>
      </c>
      <c r="G48">
        <f>Export!G50</f>
        <v>0</v>
      </c>
      <c r="H48" t="str">
        <f>Export!H50</f>
        <v>SAGINAW</v>
      </c>
      <c r="I48" t="str">
        <f>Export!I50</f>
        <v>73000</v>
      </c>
      <c r="J48" t="str">
        <f>Export!J50</f>
        <v>WORKSHEET 2</v>
      </c>
      <c r="K48">
        <f>Export!N50</f>
        <v>112300</v>
      </c>
      <c r="L48">
        <f>Export!P50</f>
        <v>7549702</v>
      </c>
      <c r="R48">
        <f t="shared" si="0"/>
        <v>0</v>
      </c>
      <c r="S48">
        <f>IF($A48 = "", "", Export!W50)</f>
        <v>0</v>
      </c>
      <c r="T48">
        <f>IF($A48 = "", "", Export!X50)</f>
        <v>7221800</v>
      </c>
      <c r="U48">
        <f t="shared" si="1"/>
        <v>7221800</v>
      </c>
      <c r="V48">
        <f>IF($A48 = "", "", Export!Y50)</f>
        <v>0</v>
      </c>
      <c r="W48">
        <f>IF($A48 = "", "", Export!Z50)</f>
        <v>0</v>
      </c>
      <c r="X48">
        <f>IF($A48 = "", "", Export!AA50)</f>
        <v>4416000</v>
      </c>
      <c r="Y48">
        <f>IF($A48 = "", "", Export!AB50)</f>
        <v>1551700</v>
      </c>
      <c r="Z48">
        <f>IF($A48 = "", "", Export!AC50)</f>
        <v>0</v>
      </c>
      <c r="AA48">
        <f>IF($A48 = "", "", Export!AD50)</f>
        <v>314400</v>
      </c>
      <c r="AB48">
        <f>IF($A48 = "", "", Export!AE50)</f>
        <v>0</v>
      </c>
    </row>
    <row r="49" spans="1:28" x14ac:dyDescent="0.3">
      <c r="A49" t="str">
        <f>Export!A51</f>
        <v>73</v>
      </c>
      <c r="B49" t="str">
        <f>Export!B51</f>
        <v>73170</v>
      </c>
      <c r="C49" t="str">
        <f>Export!C51</f>
        <v>73</v>
      </c>
      <c r="D49" t="str">
        <f>Export!D51</f>
        <v>73170</v>
      </c>
      <c r="E49" t="str">
        <f>Export!E51</f>
        <v>BIRCH RUN AREA SCHOOLS</v>
      </c>
      <c r="F49" t="str">
        <f>Export!F51</f>
        <v>SCHOOL DISTRICT</v>
      </c>
      <c r="G49">
        <f>Export!G51</f>
        <v>0</v>
      </c>
      <c r="H49" t="str">
        <f>Export!H51</f>
        <v>SAGINAW</v>
      </c>
      <c r="I49" t="str">
        <f>Export!I51</f>
        <v>73000</v>
      </c>
      <c r="J49" t="str">
        <f>Export!J51</f>
        <v>WORKSHEET 2</v>
      </c>
      <c r="K49">
        <f>Export!N51</f>
        <v>101400</v>
      </c>
      <c r="L49">
        <f>Export!P51</f>
        <v>12782780</v>
      </c>
      <c r="R49">
        <f t="shared" si="0"/>
        <v>0</v>
      </c>
      <c r="S49">
        <f>IF($A49 = "", "", Export!W51)</f>
        <v>0</v>
      </c>
      <c r="T49">
        <f>IF($A49 = "", "", Export!X51)</f>
        <v>11161550</v>
      </c>
      <c r="U49">
        <f t="shared" si="1"/>
        <v>11161550</v>
      </c>
      <c r="V49">
        <f>IF($A49 = "", "", Export!Y51)</f>
        <v>0</v>
      </c>
      <c r="W49">
        <f>IF($A49 = "", "", Export!Z51)</f>
        <v>0</v>
      </c>
      <c r="X49">
        <f>IF($A49 = "", "", Export!AA51)</f>
        <v>11752600</v>
      </c>
      <c r="Y49">
        <f>IF($A49 = "", "", Export!AB51)</f>
        <v>155100</v>
      </c>
      <c r="Z49">
        <f>IF($A49 = "", "", Export!AC51)</f>
        <v>0</v>
      </c>
      <c r="AA49">
        <f>IF($A49 = "", "", Export!AD51)</f>
        <v>105900</v>
      </c>
      <c r="AB49">
        <f>IF($A49 = "", "", Export!AE51)</f>
        <v>0</v>
      </c>
    </row>
    <row r="50" spans="1:28" x14ac:dyDescent="0.3">
      <c r="A50" t="str">
        <f>Export!A52</f>
        <v>73</v>
      </c>
      <c r="B50" t="str">
        <f>Export!B52</f>
        <v>73180</v>
      </c>
      <c r="C50" t="str">
        <f>Export!C52</f>
        <v>73</v>
      </c>
      <c r="D50" t="str">
        <f>Export!D52</f>
        <v>73180</v>
      </c>
      <c r="E50" t="str">
        <f>Export!E52</f>
        <v>BRIDGEPORT-SPAULDING COMMUNITY SCHOOL DISTRICT</v>
      </c>
      <c r="F50" t="str">
        <f>Export!F52</f>
        <v>SCHOOL DISTRICT</v>
      </c>
      <c r="G50">
        <f>Export!G52</f>
        <v>0</v>
      </c>
      <c r="H50" t="str">
        <f>Export!H52</f>
        <v/>
      </c>
      <c r="I50" t="str">
        <f>Export!I52</f>
        <v>73000</v>
      </c>
      <c r="J50" t="str">
        <f>Export!J52</f>
        <v>WORKSHEET 2</v>
      </c>
      <c r="K50">
        <f>Export!N52</f>
        <v>2855350</v>
      </c>
      <c r="L50">
        <f>Export!P52</f>
        <v>19797770</v>
      </c>
      <c r="R50">
        <f t="shared" si="0"/>
        <v>0</v>
      </c>
      <c r="S50">
        <f>IF($A50 = "", "", Export!W52)</f>
        <v>0</v>
      </c>
      <c r="T50">
        <f>IF($A50 = "", "", Export!X52)</f>
        <v>17479525</v>
      </c>
      <c r="U50">
        <f t="shared" si="1"/>
        <v>17479525</v>
      </c>
      <c r="V50">
        <f>IF($A50 = "", "", Export!Y52)</f>
        <v>0</v>
      </c>
      <c r="W50">
        <f>IF($A50 = "", "", Export!Z52)</f>
        <v>0</v>
      </c>
      <c r="X50">
        <f>IF($A50 = "", "", Export!AA52)</f>
        <v>9263850</v>
      </c>
      <c r="Y50">
        <f>IF($A50 = "", "", Export!AB52)</f>
        <v>3667850</v>
      </c>
      <c r="Z50">
        <f>IF($A50 = "", "", Export!AC52)</f>
        <v>0</v>
      </c>
      <c r="AA50">
        <f>IF($A50 = "", "", Export!AD52)</f>
        <v>2573300</v>
      </c>
      <c r="AB50">
        <f>IF($A50 = "", "", Export!AE52)</f>
        <v>0</v>
      </c>
    </row>
    <row r="51" spans="1:28" x14ac:dyDescent="0.3">
      <c r="A51" t="str">
        <f>Export!A53</f>
        <v>73</v>
      </c>
      <c r="B51" t="str">
        <f>Export!B53</f>
        <v>73190</v>
      </c>
      <c r="C51" t="str">
        <f>Export!C53</f>
        <v>73</v>
      </c>
      <c r="D51" t="str">
        <f>Export!D53</f>
        <v>73190</v>
      </c>
      <c r="E51" t="str">
        <f>Export!E53</f>
        <v>FRANKENMUTH SCHOOL DISTRICT</v>
      </c>
      <c r="F51" t="str">
        <f>Export!F53</f>
        <v>SCHOOL DISTRICT</v>
      </c>
      <c r="G51">
        <f>Export!G53</f>
        <v>0</v>
      </c>
      <c r="H51" t="str">
        <f>Export!H53</f>
        <v>SAGINAW</v>
      </c>
      <c r="I51" t="str">
        <f>Export!I53</f>
        <v>73000</v>
      </c>
      <c r="J51" t="str">
        <f>Export!J53</f>
        <v>WORKSHEET 2</v>
      </c>
      <c r="K51">
        <f>Export!N53</f>
        <v>1394750</v>
      </c>
      <c r="L51">
        <f>Export!P53</f>
        <v>21198200</v>
      </c>
      <c r="R51">
        <f t="shared" si="0"/>
        <v>0</v>
      </c>
      <c r="S51">
        <f>IF($A51 = "", "", Export!W53)</f>
        <v>0</v>
      </c>
      <c r="T51">
        <f>IF($A51 = "", "", Export!X53)</f>
        <v>18982700</v>
      </c>
      <c r="U51">
        <f t="shared" si="1"/>
        <v>18982700</v>
      </c>
      <c r="V51">
        <f>IF($A51 = "", "", Export!Y53)</f>
        <v>0</v>
      </c>
      <c r="W51">
        <f>IF($A51 = "", "", Export!Z53)</f>
        <v>0</v>
      </c>
      <c r="X51">
        <f>IF($A51 = "", "", Export!AA53)</f>
        <v>18613200</v>
      </c>
      <c r="Y51">
        <f>IF($A51 = "", "", Export!AB53)</f>
        <v>2233400</v>
      </c>
      <c r="Z51">
        <f>IF($A51 = "", "", Export!AC53)</f>
        <v>0</v>
      </c>
      <c r="AA51">
        <f>IF($A51 = "", "", Export!AD53)</f>
        <v>1540300</v>
      </c>
      <c r="AB51">
        <f>IF($A51 = "", "", Export!AE53)</f>
        <v>0</v>
      </c>
    </row>
    <row r="52" spans="1:28" x14ac:dyDescent="0.3">
      <c r="A52" t="str">
        <f>Export!A54</f>
        <v>73</v>
      </c>
      <c r="B52" t="str">
        <f>Export!B54</f>
        <v>73200</v>
      </c>
      <c r="C52" t="str">
        <f>Export!C54</f>
        <v>73</v>
      </c>
      <c r="D52" t="str">
        <f>Export!D54</f>
        <v>73200</v>
      </c>
      <c r="E52" t="str">
        <f>Export!E54</f>
        <v>FREELAND COMMUNITY SCHOOL DISTRICT</v>
      </c>
      <c r="F52" t="str">
        <f>Export!F54</f>
        <v>SCHOOL DISTRICT</v>
      </c>
      <c r="G52">
        <f>Export!G54</f>
        <v>0</v>
      </c>
      <c r="H52" t="str">
        <f>Export!H54</f>
        <v>SAGINAW</v>
      </c>
      <c r="I52" t="str">
        <f>Export!I54</f>
        <v>73000</v>
      </c>
      <c r="J52" t="str">
        <f>Export!J54</f>
        <v>WORKSHEET 2</v>
      </c>
      <c r="K52">
        <f>Export!N54</f>
        <v>1003850</v>
      </c>
      <c r="L52">
        <f>Export!P54</f>
        <v>7303550</v>
      </c>
      <c r="R52">
        <f t="shared" si="0"/>
        <v>0</v>
      </c>
      <c r="S52">
        <f>IF($A52 = "", "", Export!W54)</f>
        <v>0</v>
      </c>
      <c r="T52">
        <f>IF($A52 = "", "", Export!X54)</f>
        <v>6315950</v>
      </c>
      <c r="U52">
        <f t="shared" si="1"/>
        <v>6315950</v>
      </c>
      <c r="V52">
        <f>IF($A52 = "", "", Export!Y54)</f>
        <v>0</v>
      </c>
      <c r="W52">
        <f>IF($A52 = "", "", Export!Z54)</f>
        <v>0</v>
      </c>
      <c r="X52">
        <f>IF($A52 = "", "", Export!AA54)</f>
        <v>4462800</v>
      </c>
      <c r="Y52">
        <f>IF($A52 = "", "", Export!AB54)</f>
        <v>856400</v>
      </c>
      <c r="Z52">
        <f>IF($A52 = "", "", Export!AC54)</f>
        <v>0</v>
      </c>
      <c r="AA52">
        <f>IF($A52 = "", "", Export!AD54)</f>
        <v>496650</v>
      </c>
      <c r="AB52">
        <f>IF($A52 = "", "", Export!AE54)</f>
        <v>0</v>
      </c>
    </row>
    <row r="53" spans="1:28" x14ac:dyDescent="0.3">
      <c r="A53" t="str">
        <f>Export!A55</f>
        <v>73</v>
      </c>
      <c r="B53" t="str">
        <f>Export!B55</f>
        <v>73210</v>
      </c>
      <c r="C53" t="str">
        <f>Export!C55</f>
        <v>73</v>
      </c>
      <c r="D53" t="str">
        <f>Export!D55</f>
        <v>73210</v>
      </c>
      <c r="E53" t="str">
        <f>Export!E55</f>
        <v>HEMLOCK PUBLIC SCHOOL DISTRICT</v>
      </c>
      <c r="F53" t="str">
        <f>Export!F55</f>
        <v>SCHOOL DISTRICT</v>
      </c>
      <c r="G53">
        <f>Export!G55</f>
        <v>0</v>
      </c>
      <c r="H53" t="str">
        <f>Export!H55</f>
        <v>SAGINAW</v>
      </c>
      <c r="I53" t="str">
        <f>Export!I55</f>
        <v>73000</v>
      </c>
      <c r="J53" t="str">
        <f>Export!J55</f>
        <v>WORKSHEET 2</v>
      </c>
      <c r="K53">
        <f>Export!N55</f>
        <v>3076000</v>
      </c>
      <c r="L53">
        <f>Export!P55</f>
        <v>103323200</v>
      </c>
      <c r="R53">
        <f t="shared" si="0"/>
        <v>0</v>
      </c>
      <c r="S53">
        <f>IF($A53 = "", "", Export!W55)</f>
        <v>0</v>
      </c>
      <c r="T53">
        <f>IF($A53 = "", "", Export!X55)</f>
        <v>91920800</v>
      </c>
      <c r="U53">
        <f t="shared" si="1"/>
        <v>91920800</v>
      </c>
      <c r="V53">
        <f>IF($A53 = "", "", Export!Y55)</f>
        <v>0</v>
      </c>
      <c r="W53">
        <f>IF($A53 = "", "", Export!Z55)</f>
        <v>0</v>
      </c>
      <c r="X53">
        <f>IF($A53 = "", "", Export!AA55)</f>
        <v>4908100</v>
      </c>
      <c r="Y53">
        <f>IF($A53 = "", "", Export!AB55)</f>
        <v>79402200</v>
      </c>
      <c r="Z53">
        <f>IF($A53 = "", "", Export!AC55)</f>
        <v>0</v>
      </c>
      <c r="AA53">
        <f>IF($A53 = "", "", Export!AD55)</f>
        <v>3839050</v>
      </c>
      <c r="AB53">
        <f>IF($A53 = "", "", Export!AE55)</f>
        <v>0</v>
      </c>
    </row>
    <row r="54" spans="1:28" x14ac:dyDescent="0.3">
      <c r="A54" t="str">
        <f>Export!A56</f>
        <v>73</v>
      </c>
      <c r="B54" t="str">
        <f>Export!B56</f>
        <v>73230</v>
      </c>
      <c r="C54" t="str">
        <f>Export!C56</f>
        <v>73</v>
      </c>
      <c r="D54" t="str">
        <f>Export!D56</f>
        <v>73230</v>
      </c>
      <c r="E54" t="str">
        <f>Export!E56</f>
        <v>MERRILL COMMUNITY SCHOOLS</v>
      </c>
      <c r="F54" t="str">
        <f>Export!F56</f>
        <v>SCHOOL DISTRICT</v>
      </c>
      <c r="G54">
        <f>Export!G56</f>
        <v>0</v>
      </c>
      <c r="H54" t="str">
        <f>Export!H56</f>
        <v>SAGINAW</v>
      </c>
      <c r="I54" t="str">
        <f>Export!I56</f>
        <v>73000</v>
      </c>
      <c r="J54" t="str">
        <f>Export!J56</f>
        <v>WORKSHEET 2</v>
      </c>
      <c r="K54">
        <f>Export!N56</f>
        <v>3178850</v>
      </c>
      <c r="L54">
        <f>Export!P56</f>
        <v>7861550</v>
      </c>
      <c r="R54">
        <f t="shared" si="0"/>
        <v>0</v>
      </c>
      <c r="S54">
        <f>IF($A54 = "", "", Export!W56)</f>
        <v>0</v>
      </c>
      <c r="T54">
        <f>IF($A54 = "", "", Export!X56)</f>
        <v>8275300</v>
      </c>
      <c r="U54">
        <f t="shared" si="1"/>
        <v>8275300</v>
      </c>
      <c r="V54">
        <f>IF($A54 = "", "", Export!Y56)</f>
        <v>0</v>
      </c>
      <c r="W54">
        <f>IF($A54 = "", "", Export!Z56)</f>
        <v>0</v>
      </c>
      <c r="X54">
        <f>IF($A54 = "", "", Export!AA56)</f>
        <v>348800</v>
      </c>
      <c r="Y54">
        <f>IF($A54 = "", "", Export!AB56)</f>
        <v>5628800</v>
      </c>
      <c r="Z54">
        <f>IF($A54 = "", "", Export!AC56)</f>
        <v>0</v>
      </c>
      <c r="AA54">
        <f>IF($A54 = "", "", Export!AD56)</f>
        <v>2524600</v>
      </c>
      <c r="AB54">
        <f>IF($A54 = "", "", Export!AE56)</f>
        <v>0</v>
      </c>
    </row>
    <row r="55" spans="1:28" x14ac:dyDescent="0.3">
      <c r="A55" t="str">
        <f>Export!A57</f>
        <v>73</v>
      </c>
      <c r="B55" t="str">
        <f>Export!B57</f>
        <v>73240</v>
      </c>
      <c r="C55" t="str">
        <f>Export!C57</f>
        <v>73</v>
      </c>
      <c r="D55" t="str">
        <f>Export!D57</f>
        <v>73240</v>
      </c>
      <c r="E55" t="str">
        <f>Export!E57</f>
        <v>ST CHARLES COMMUNITY SCHOOLS</v>
      </c>
      <c r="F55" t="str">
        <f>Export!F57</f>
        <v>SCHOOL DISTRICT</v>
      </c>
      <c r="G55">
        <f>Export!G57</f>
        <v>0</v>
      </c>
      <c r="H55" t="str">
        <f>Export!H57</f>
        <v/>
      </c>
      <c r="I55" t="str">
        <f>Export!I57</f>
        <v>73000</v>
      </c>
      <c r="J55" t="str">
        <f>Export!J57</f>
        <v>WORKSHEET 2</v>
      </c>
      <c r="K55">
        <f>Export!N57</f>
        <v>194600</v>
      </c>
      <c r="L55">
        <f>Export!P57</f>
        <v>10824900</v>
      </c>
      <c r="R55">
        <f t="shared" si="0"/>
        <v>0</v>
      </c>
      <c r="S55">
        <f>IF($A55 = "", "", Export!W57)</f>
        <v>0</v>
      </c>
      <c r="T55">
        <f>IF($A55 = "", "", Export!X57)</f>
        <v>6646050</v>
      </c>
      <c r="U55">
        <f t="shared" si="1"/>
        <v>6646050</v>
      </c>
      <c r="V55">
        <f>IF($A55 = "", "", Export!Y57)</f>
        <v>0</v>
      </c>
      <c r="W55">
        <f>IF($A55 = "", "", Export!Z57)</f>
        <v>0</v>
      </c>
      <c r="X55">
        <f>IF($A55 = "", "", Export!AA57)</f>
        <v>1036800</v>
      </c>
      <c r="Y55">
        <f>IF($A55 = "", "", Export!AB57)</f>
        <v>4132000</v>
      </c>
      <c r="Z55">
        <f>IF($A55 = "", "", Export!AC57)</f>
        <v>0</v>
      </c>
      <c r="AA55">
        <f>IF($A55 = "", "", Export!AD57)</f>
        <v>159700</v>
      </c>
      <c r="AB55">
        <f>IF($A55 = "", "", Export!AE57)</f>
        <v>0</v>
      </c>
    </row>
    <row r="56" spans="1:28" x14ac:dyDescent="0.3">
      <c r="A56" t="str">
        <f>Export!A58</f>
        <v>73</v>
      </c>
      <c r="B56" t="str">
        <f>Export!B58</f>
        <v>73255</v>
      </c>
      <c r="C56" t="str">
        <f>Export!C58</f>
        <v>73</v>
      </c>
      <c r="D56" t="str">
        <f>Export!D58</f>
        <v>73255</v>
      </c>
      <c r="E56" t="str">
        <f>Export!E58</f>
        <v>SWAN VALLEY SCHOOL DISTRICT</v>
      </c>
      <c r="F56" t="str">
        <f>Export!F58</f>
        <v>SCHOOL DISTRICT</v>
      </c>
      <c r="G56">
        <f>Export!G58</f>
        <v>0</v>
      </c>
      <c r="H56" t="str">
        <f>Export!H58</f>
        <v/>
      </c>
      <c r="I56" t="str">
        <f>Export!I58</f>
        <v>73000</v>
      </c>
      <c r="J56" t="str">
        <f>Export!J58</f>
        <v>WORKSHEET 2</v>
      </c>
      <c r="K56">
        <f>Export!N58</f>
        <v>0</v>
      </c>
      <c r="L56">
        <f>Export!P58</f>
        <v>7100900</v>
      </c>
      <c r="R56">
        <f t="shared" si="0"/>
        <v>0</v>
      </c>
      <c r="S56">
        <f>IF($A56 = "", "", Export!W58)</f>
        <v>0</v>
      </c>
      <c r="T56">
        <f>IF($A56 = "", "", Export!X58)</f>
        <v>5867900</v>
      </c>
      <c r="U56">
        <f t="shared" si="1"/>
        <v>5867900</v>
      </c>
      <c r="V56">
        <f>IF($A56 = "", "", Export!Y58)</f>
        <v>0</v>
      </c>
      <c r="W56">
        <f>IF($A56 = "", "", Export!Z58)</f>
        <v>0</v>
      </c>
      <c r="X56">
        <f>IF($A56 = "", "", Export!AA58)</f>
        <v>4728600</v>
      </c>
      <c r="Y56">
        <f>IF($A56 = "", "", Export!AB58)</f>
        <v>0</v>
      </c>
      <c r="Z56">
        <f>IF($A56 = "", "", Export!AC58)</f>
        <v>0</v>
      </c>
      <c r="AA56">
        <f>IF($A56 = "", "", Export!AD58)</f>
        <v>0</v>
      </c>
      <c r="AB56">
        <f>IF($A56 = "", "", Export!AE58)</f>
        <v>0</v>
      </c>
    </row>
    <row r="57" spans="1:28" x14ac:dyDescent="0.3">
      <c r="A57" t="str">
        <f>Export!A59</f>
        <v>73</v>
      </c>
      <c r="B57" t="str">
        <f>Export!B59</f>
        <v>78070</v>
      </c>
      <c r="C57" t="str">
        <f>Export!C59</f>
        <v>78</v>
      </c>
      <c r="D57" t="str">
        <f>Export!D59</f>
        <v>78070</v>
      </c>
      <c r="E57" t="str">
        <f>Export!E59</f>
        <v>NEW LOTHROP AREA PUBLIC SCHOOLS</v>
      </c>
      <c r="F57" t="str">
        <f>Export!F59</f>
        <v>SCHOOL DISTRICT</v>
      </c>
      <c r="G57">
        <f>Export!G59</f>
        <v>0</v>
      </c>
      <c r="H57" t="str">
        <f>Export!H59</f>
        <v>SHIAWASSEE</v>
      </c>
      <c r="I57" t="str">
        <f>Export!I59</f>
        <v>78000</v>
      </c>
      <c r="J57" t="str">
        <f>Export!J59</f>
        <v>WORKSHEET 2</v>
      </c>
      <c r="K57">
        <f>Export!N59</f>
        <v>0</v>
      </c>
      <c r="L57">
        <f>Export!P59</f>
        <v>241400</v>
      </c>
      <c r="R57">
        <f t="shared" si="0"/>
        <v>0</v>
      </c>
      <c r="S57">
        <f>IF($A57 = "", "", Export!W59)</f>
        <v>0</v>
      </c>
      <c r="T57">
        <f>IF($A57 = "", "", Export!X59)</f>
        <v>127700</v>
      </c>
      <c r="U57">
        <f t="shared" si="1"/>
        <v>127700</v>
      </c>
      <c r="V57">
        <f>IF($A57 = "", "", Export!Y59)</f>
        <v>0</v>
      </c>
      <c r="W57">
        <f>IF($A57 = "", "", Export!Z59)</f>
        <v>0</v>
      </c>
      <c r="X57">
        <f>IF($A57 = "", "", Export!AA59)</f>
        <v>149300</v>
      </c>
      <c r="Y57">
        <f>IF($A57 = "", "", Export!AB59)</f>
        <v>37500</v>
      </c>
      <c r="Z57">
        <f>IF($A57 = "", "", Export!AC59)</f>
        <v>0</v>
      </c>
      <c r="AA57">
        <f>IF($A57 = "", "", Export!AD59)</f>
        <v>0</v>
      </c>
      <c r="AB57">
        <f>IF($A57 = "", "", Export!AE59)</f>
        <v>0</v>
      </c>
    </row>
    <row r="58" spans="1:28" x14ac:dyDescent="0.3">
      <c r="A58" t="str">
        <f>Export!A60</f>
        <v>73</v>
      </c>
      <c r="B58" t="str">
        <f>Export!B60</f>
        <v>79110</v>
      </c>
      <c r="C58" t="str">
        <f>Export!C60</f>
        <v>79</v>
      </c>
      <c r="D58" t="str">
        <f>Export!D60</f>
        <v>79110</v>
      </c>
      <c r="E58" t="str">
        <f>Export!E60</f>
        <v>REESE PUBLIC SCHOOLS</v>
      </c>
      <c r="F58" t="str">
        <f>Export!F60</f>
        <v>SCHOOL DISTRICT</v>
      </c>
      <c r="G58">
        <f>Export!G60</f>
        <v>0</v>
      </c>
      <c r="H58" t="str">
        <f>Export!H60</f>
        <v>TUSCOLA</v>
      </c>
      <c r="I58" t="str">
        <f>Export!I60</f>
        <v>79000</v>
      </c>
      <c r="J58" t="str">
        <f>Export!J60</f>
        <v>WORKSHEET 2</v>
      </c>
      <c r="K58">
        <f>Export!N60</f>
        <v>1142050</v>
      </c>
      <c r="L58">
        <f>Export!P60</f>
        <v>11315750</v>
      </c>
      <c r="R58">
        <f t="shared" si="0"/>
        <v>0</v>
      </c>
      <c r="S58">
        <f>IF($A58 = "", "", Export!W60)</f>
        <v>0</v>
      </c>
      <c r="T58">
        <f>IF($A58 = "", "", Export!X60)</f>
        <v>12812050</v>
      </c>
      <c r="U58">
        <f t="shared" si="1"/>
        <v>12812050</v>
      </c>
      <c r="V58">
        <f>IF($A58 = "", "", Export!Y60)</f>
        <v>0</v>
      </c>
      <c r="W58">
        <f>IF($A58 = "", "", Export!Z60)</f>
        <v>0</v>
      </c>
      <c r="X58">
        <f>IF($A58 = "", "", Export!AA60)</f>
        <v>1324500</v>
      </c>
      <c r="Y58">
        <f>IF($A58 = "", "", Export!AB60)</f>
        <v>8927600</v>
      </c>
      <c r="Z58">
        <f>IF($A58 = "", "", Export!AC60)</f>
        <v>0</v>
      </c>
      <c r="AA58">
        <f>IF($A58 = "", "", Export!AD60)</f>
        <v>1003300</v>
      </c>
      <c r="AB58">
        <f>IF($A58 = "", "", Export!AE60)</f>
        <v>0</v>
      </c>
    </row>
    <row r="59" spans="1:28" x14ac:dyDescent="0.3">
      <c r="A59" t="str">
        <f>Export!A61</f>
        <v>73</v>
      </c>
      <c r="B59" t="str">
        <f>Export!B61</f>
        <v>09000</v>
      </c>
      <c r="C59" t="str">
        <f>Export!C61</f>
        <v>09</v>
      </c>
      <c r="D59" t="str">
        <f>Export!D61</f>
        <v>09000</v>
      </c>
      <c r="E59" t="str">
        <f>Export!E61</f>
        <v>BAY-ARENAC ISD</v>
      </c>
      <c r="F59" t="str">
        <f>Export!F61</f>
        <v>INTERMEDIATE SCHOOL DISTRICT</v>
      </c>
      <c r="G59">
        <f>Export!G61</f>
        <v>0</v>
      </c>
      <c r="H59" t="str">
        <f>Export!H61</f>
        <v>BAY</v>
      </c>
      <c r="I59" t="str">
        <f>Export!I61</f>
        <v>09000</v>
      </c>
      <c r="J59" t="str">
        <f>Export!J61</f>
        <v>WORKSHEET 2</v>
      </c>
      <c r="K59">
        <f>Export!N61</f>
        <v>0</v>
      </c>
      <c r="L59">
        <f>Export!P61</f>
        <v>644800</v>
      </c>
      <c r="R59">
        <f t="shared" si="0"/>
        <v>0</v>
      </c>
      <c r="S59">
        <f>IF($A59 = "", "", Export!W61)</f>
        <v>0</v>
      </c>
      <c r="T59">
        <f>IF($A59 = "", "", Export!X61)</f>
        <v>1085700</v>
      </c>
      <c r="U59">
        <f t="shared" si="1"/>
        <v>1085700</v>
      </c>
      <c r="V59">
        <f>IF($A59 = "", "", Export!Y61)</f>
        <v>0</v>
      </c>
      <c r="W59">
        <f>IF($A59 = "", "", Export!Z61)</f>
        <v>0</v>
      </c>
      <c r="X59">
        <f>IF($A59 = "", "", Export!AA61)</f>
        <v>291200</v>
      </c>
      <c r="Y59">
        <f>IF($A59 = "", "", Export!AB61)</f>
        <v>238000</v>
      </c>
      <c r="Z59">
        <f>IF($A59 = "", "", Export!AC61)</f>
        <v>0</v>
      </c>
      <c r="AA59">
        <f>IF($A59 = "", "", Export!AD61)</f>
        <v>0</v>
      </c>
      <c r="AB59">
        <f>IF($A59 = "", "", Export!AE61)</f>
        <v>0</v>
      </c>
    </row>
    <row r="60" spans="1:28" x14ac:dyDescent="0.3">
      <c r="A60" t="str">
        <f>Export!A62</f>
        <v>73</v>
      </c>
      <c r="B60" t="str">
        <f>Export!B62</f>
        <v>19000</v>
      </c>
      <c r="C60" t="str">
        <f>Export!C62</f>
        <v>19</v>
      </c>
      <c r="D60" t="str">
        <f>Export!D62</f>
        <v>19000</v>
      </c>
      <c r="E60" t="str">
        <f>Export!E62</f>
        <v>CLINTON ISD</v>
      </c>
      <c r="F60" t="str">
        <f>Export!F62</f>
        <v>INTERMEDIATE SCHOOL DISTRICT</v>
      </c>
      <c r="G60">
        <f>Export!G62</f>
        <v>0</v>
      </c>
      <c r="H60" t="str">
        <f>Export!H62</f>
        <v>CLINTON</v>
      </c>
      <c r="I60" t="str">
        <f>Export!I62</f>
        <v>19000</v>
      </c>
      <c r="J60" t="str">
        <f>Export!J62</f>
        <v>WORKSHEET 2</v>
      </c>
      <c r="K60">
        <f>Export!N62</f>
        <v>0</v>
      </c>
      <c r="L60">
        <f>Export!P62</f>
        <v>100</v>
      </c>
      <c r="R60">
        <f t="shared" si="0"/>
        <v>0</v>
      </c>
      <c r="S60">
        <f>IF($A60 = "", "", Export!W62)</f>
        <v>0</v>
      </c>
      <c r="T60">
        <f>IF($A60 = "", "", Export!X62)</f>
        <v>0</v>
      </c>
      <c r="U60">
        <f t="shared" si="1"/>
        <v>0</v>
      </c>
      <c r="V60">
        <f>IF($A60 = "", "", Export!Y62)</f>
        <v>0</v>
      </c>
      <c r="W60">
        <f>IF($A60 = "", "", Export!Z62)</f>
        <v>0</v>
      </c>
      <c r="X60">
        <f>IF($A60 = "", "", Export!AA62)</f>
        <v>0</v>
      </c>
      <c r="Y60">
        <f>IF($A60 = "", "", Export!AB62)</f>
        <v>0</v>
      </c>
      <c r="Z60">
        <f>IF($A60 = "", "", Export!AC62)</f>
        <v>0</v>
      </c>
      <c r="AA60">
        <f>IF($A60 = "", "", Export!AD62)</f>
        <v>0</v>
      </c>
      <c r="AB60">
        <f>IF($A60 = "", "", Export!AE62)</f>
        <v>0</v>
      </c>
    </row>
    <row r="61" spans="1:28" x14ac:dyDescent="0.3">
      <c r="A61" t="str">
        <f>Export!A63</f>
        <v>73</v>
      </c>
      <c r="B61" t="str">
        <f>Export!B63</f>
        <v>25000</v>
      </c>
      <c r="C61" t="str">
        <f>Export!C63</f>
        <v>25</v>
      </c>
      <c r="D61" t="str">
        <f>Export!D63</f>
        <v>25000</v>
      </c>
      <c r="E61" t="str">
        <f>Export!E63</f>
        <v>GENESEE ISD</v>
      </c>
      <c r="F61" t="str">
        <f>Export!F63</f>
        <v>INTERMEDIATE SCHOOL DISTRICT</v>
      </c>
      <c r="G61">
        <f>Export!G63</f>
        <v>0</v>
      </c>
      <c r="H61" t="str">
        <f>Export!H63</f>
        <v>GENESEE</v>
      </c>
      <c r="I61" t="str">
        <f>Export!I63</f>
        <v>25000</v>
      </c>
      <c r="J61" t="str">
        <f>Export!J63</f>
        <v>WORKSHEET 2</v>
      </c>
      <c r="K61">
        <f>Export!N63</f>
        <v>0</v>
      </c>
      <c r="L61">
        <f>Export!P63</f>
        <v>0</v>
      </c>
      <c r="R61">
        <f t="shared" si="0"/>
        <v>0</v>
      </c>
      <c r="S61">
        <f>IF($A61 = "", "", Export!W63)</f>
        <v>0</v>
      </c>
      <c r="T61">
        <f>IF($A61 = "", "", Export!X63)</f>
        <v>0</v>
      </c>
      <c r="U61">
        <f t="shared" si="1"/>
        <v>0</v>
      </c>
      <c r="V61">
        <f>IF($A61 = "", "", Export!Y63)</f>
        <v>0</v>
      </c>
      <c r="W61">
        <f>IF($A61 = "", "", Export!Z63)</f>
        <v>0</v>
      </c>
      <c r="X61">
        <f>IF($A61 = "", "", Export!AA63)</f>
        <v>0</v>
      </c>
      <c r="Y61">
        <f>IF($A61 = "", "", Export!AB63)</f>
        <v>0</v>
      </c>
      <c r="Z61">
        <f>IF($A61 = "", "", Export!AC63)</f>
        <v>0</v>
      </c>
      <c r="AA61">
        <f>IF($A61 = "", "", Export!AD63)</f>
        <v>0</v>
      </c>
      <c r="AB61">
        <f>IF($A61 = "", "", Export!AE63)</f>
        <v>0</v>
      </c>
    </row>
    <row r="62" spans="1:28" x14ac:dyDescent="0.3">
      <c r="A62" t="str">
        <f>Export!A64</f>
        <v>73</v>
      </c>
      <c r="B62" t="str">
        <f>Export!B64</f>
        <v>29000</v>
      </c>
      <c r="C62" t="str">
        <f>Export!C64</f>
        <v>29</v>
      </c>
      <c r="D62" t="str">
        <f>Export!D64</f>
        <v>29000</v>
      </c>
      <c r="E62" t="str">
        <f>Export!E64</f>
        <v>GRATIOT-ISABELLA ISD</v>
      </c>
      <c r="F62" t="str">
        <f>Export!F64</f>
        <v>INTERMEDIATE SCHOOL DISTRICT</v>
      </c>
      <c r="G62">
        <f>Export!G64</f>
        <v>0</v>
      </c>
      <c r="H62" t="str">
        <f>Export!H64</f>
        <v>GRATIOT</v>
      </c>
      <c r="I62" t="str">
        <f>Export!I64</f>
        <v>29000</v>
      </c>
      <c r="J62" t="str">
        <f>Export!J64</f>
        <v>WORKSHEET 2</v>
      </c>
      <c r="K62">
        <f>Export!N64</f>
        <v>0</v>
      </c>
      <c r="L62">
        <f>Export!P64</f>
        <v>88800</v>
      </c>
      <c r="R62">
        <f t="shared" si="0"/>
        <v>0</v>
      </c>
      <c r="S62">
        <f>IF($A62 = "", "", Export!W64)</f>
        <v>0</v>
      </c>
      <c r="T62">
        <f>IF($A62 = "", "", Export!X64)</f>
        <v>79100</v>
      </c>
      <c r="U62">
        <f t="shared" si="1"/>
        <v>79100</v>
      </c>
      <c r="V62">
        <f>IF($A62 = "", "", Export!Y64)</f>
        <v>0</v>
      </c>
      <c r="W62">
        <f>IF($A62 = "", "", Export!Z64)</f>
        <v>0</v>
      </c>
      <c r="X62">
        <f>IF($A62 = "", "", Export!AA64)</f>
        <v>77200</v>
      </c>
      <c r="Y62">
        <f>IF($A62 = "", "", Export!AB64)</f>
        <v>0</v>
      </c>
      <c r="Z62">
        <f>IF($A62 = "", "", Export!AC64)</f>
        <v>0</v>
      </c>
      <c r="AA62">
        <f>IF($A62 = "", "", Export!AD64)</f>
        <v>0</v>
      </c>
      <c r="AB62">
        <f>IF($A62 = "", "", Export!AE64)</f>
        <v>0</v>
      </c>
    </row>
    <row r="63" spans="1:28" x14ac:dyDescent="0.3">
      <c r="A63" t="str">
        <f>Export!A65</f>
        <v>73</v>
      </c>
      <c r="B63" t="str">
        <f>Export!B65</f>
        <v>73000</v>
      </c>
      <c r="C63" t="str">
        <f>Export!C65</f>
        <v>73</v>
      </c>
      <c r="D63" t="str">
        <f>Export!D65</f>
        <v>73000</v>
      </c>
      <c r="E63" t="str">
        <f>Export!E65</f>
        <v>SAGINAW ISD</v>
      </c>
      <c r="F63" t="str">
        <f>Export!F65</f>
        <v>INTERMEDIATE SCHOOL DISTRICT</v>
      </c>
      <c r="G63">
        <f>Export!G65</f>
        <v>0</v>
      </c>
      <c r="H63" t="str">
        <f>Export!H65</f>
        <v>SAGINAW</v>
      </c>
      <c r="I63" t="str">
        <f>Export!I65</f>
        <v>73000</v>
      </c>
      <c r="J63" t="str">
        <f>Export!J65</f>
        <v>WORKSHEET 2</v>
      </c>
      <c r="K63">
        <f>Export!N65</f>
        <v>15925050</v>
      </c>
      <c r="L63">
        <f>Export!P65</f>
        <v>413730082</v>
      </c>
      <c r="R63">
        <f t="shared" si="0"/>
        <v>0</v>
      </c>
      <c r="S63">
        <f>IF($A63 = "", "", Export!W65)</f>
        <v>0</v>
      </c>
      <c r="T63">
        <f>IF($A63 = "", "", Export!X65)</f>
        <v>375539775</v>
      </c>
      <c r="U63">
        <f t="shared" si="1"/>
        <v>375539775</v>
      </c>
      <c r="V63">
        <f>IF($A63 = "", "", Export!Y65)</f>
        <v>0</v>
      </c>
      <c r="W63">
        <f>IF($A63 = "", "", Export!Z65)</f>
        <v>0</v>
      </c>
      <c r="X63">
        <f>IF($A63 = "", "", Export!AA65)</f>
        <v>172112150</v>
      </c>
      <c r="Y63">
        <f>IF($A63 = "", "", Export!AB65)</f>
        <v>177042050</v>
      </c>
      <c r="Z63">
        <f>IF($A63 = "", "", Export!AC65)</f>
        <v>0</v>
      </c>
      <c r="AA63">
        <f>IF($A63 = "", "", Export!AD65)</f>
        <v>21062795</v>
      </c>
      <c r="AB63">
        <f>IF($A63 = "", "", Export!AE65)</f>
        <v>0</v>
      </c>
    </row>
    <row r="64" spans="1:28" x14ac:dyDescent="0.3">
      <c r="A64" t="str">
        <f>Export!A66</f>
        <v>73</v>
      </c>
      <c r="B64" t="str">
        <f>Export!B66</f>
        <v>78000</v>
      </c>
      <c r="C64" t="str">
        <f>Export!C66</f>
        <v>78</v>
      </c>
      <c r="D64" t="str">
        <f>Export!D66</f>
        <v>78000</v>
      </c>
      <c r="E64" t="str">
        <f>Export!E66</f>
        <v>SHIAWASSEE ISD</v>
      </c>
      <c r="F64" t="str">
        <f>Export!F66</f>
        <v>INTERMEDIATE SCHOOL DISTRICT</v>
      </c>
      <c r="G64">
        <f>Export!G66</f>
        <v>0</v>
      </c>
      <c r="H64" t="str">
        <f>Export!H66</f>
        <v>SHIAWASSEE</v>
      </c>
      <c r="I64" t="str">
        <f>Export!I66</f>
        <v>78000</v>
      </c>
      <c r="J64" t="str">
        <f>Export!J66</f>
        <v>WORKSHEET 2</v>
      </c>
      <c r="K64">
        <f>Export!N66</f>
        <v>0</v>
      </c>
      <c r="L64">
        <f>Export!P66</f>
        <v>241400</v>
      </c>
      <c r="R64">
        <f t="shared" si="0"/>
        <v>0</v>
      </c>
      <c r="S64">
        <f>IF($A64 = "", "", Export!W66)</f>
        <v>0</v>
      </c>
      <c r="T64">
        <f>IF($A64 = "", "", Export!X66)</f>
        <v>127700</v>
      </c>
      <c r="U64">
        <f t="shared" si="1"/>
        <v>127700</v>
      </c>
      <c r="V64">
        <f>IF($A64 = "", "", Export!Y66)</f>
        <v>0</v>
      </c>
      <c r="W64">
        <f>IF($A64 = "", "", Export!Z66)</f>
        <v>0</v>
      </c>
      <c r="X64">
        <f>IF($A64 = "", "", Export!AA66)</f>
        <v>149300</v>
      </c>
      <c r="Y64">
        <f>IF($A64 = "", "", Export!AB66)</f>
        <v>37500</v>
      </c>
      <c r="Z64">
        <f>IF($A64 = "", "", Export!AC66)</f>
        <v>0</v>
      </c>
      <c r="AA64">
        <f>IF($A64 = "", "", Export!AD66)</f>
        <v>0</v>
      </c>
      <c r="AB64">
        <f>IF($A64 = "", "", Export!AE66)</f>
        <v>0</v>
      </c>
    </row>
    <row r="65" spans="1:28" x14ac:dyDescent="0.3">
      <c r="A65" t="str">
        <f>Export!A67</f>
        <v>73</v>
      </c>
      <c r="B65" t="str">
        <f>Export!B67</f>
        <v>79000</v>
      </c>
      <c r="C65" t="str">
        <f>Export!C67</f>
        <v>79</v>
      </c>
      <c r="D65" t="str">
        <f>Export!D67</f>
        <v>79000</v>
      </c>
      <c r="E65" t="str">
        <f>Export!E67</f>
        <v>TUSCOLA ISD</v>
      </c>
      <c r="F65" t="str">
        <f>Export!F67</f>
        <v>INTERMEDIATE SCHOOL DISTRICT</v>
      </c>
      <c r="G65">
        <f>Export!G67</f>
        <v>0</v>
      </c>
      <c r="H65" t="str">
        <f>Export!H67</f>
        <v>TUSCOLA</v>
      </c>
      <c r="I65" t="str">
        <f>Export!I67</f>
        <v>79000</v>
      </c>
      <c r="J65" t="str">
        <f>Export!J67</f>
        <v>WORKSHEET 2</v>
      </c>
      <c r="K65">
        <f>Export!N67</f>
        <v>1142050</v>
      </c>
      <c r="L65">
        <f>Export!P67</f>
        <v>11315750</v>
      </c>
      <c r="R65">
        <f t="shared" si="0"/>
        <v>0</v>
      </c>
      <c r="S65">
        <f>IF($A65 = "", "", Export!W67)</f>
        <v>0</v>
      </c>
      <c r="T65">
        <f>IF($A65 = "", "", Export!X67)</f>
        <v>12812050</v>
      </c>
      <c r="U65">
        <f t="shared" si="1"/>
        <v>12812050</v>
      </c>
      <c r="V65">
        <f>IF($A65 = "", "", Export!Y67)</f>
        <v>0</v>
      </c>
      <c r="W65">
        <f>IF($A65 = "", "", Export!Z67)</f>
        <v>0</v>
      </c>
      <c r="X65">
        <f>IF($A65 = "", "", Export!AA67)</f>
        <v>1324500</v>
      </c>
      <c r="Y65">
        <f>IF($A65 = "", "", Export!AB67)</f>
        <v>8927600</v>
      </c>
      <c r="Z65">
        <f>IF($A65 = "", "", Export!AC67)</f>
        <v>0</v>
      </c>
      <c r="AA65">
        <f>IF($A65 = "", "", Export!AD67)</f>
        <v>1003300</v>
      </c>
      <c r="AB65">
        <f>IF($A65 = "", "", Export!AE67)</f>
        <v>0</v>
      </c>
    </row>
    <row r="66" spans="1:28" x14ac:dyDescent="0.3">
      <c r="A66" t="str">
        <f>Export!A68</f>
        <v>73</v>
      </c>
      <c r="B66" t="str">
        <f>Export!B68</f>
        <v>09600</v>
      </c>
      <c r="C66" t="str">
        <f>Export!C68</f>
        <v>73</v>
      </c>
      <c r="D66" t="str">
        <f>Export!D68</f>
        <v>09600</v>
      </c>
      <c r="E66" t="str">
        <f>Export!E68</f>
        <v>DELTA COMMUNITY COLLEGE</v>
      </c>
      <c r="F66" t="str">
        <f>Export!F68</f>
        <v>COMMUNITY COLLEGE</v>
      </c>
      <c r="G66">
        <f>Export!G68</f>
        <v>0</v>
      </c>
      <c r="H66" t="str">
        <f>Export!H68</f>
        <v>SAGINAW</v>
      </c>
      <c r="I66" t="str">
        <f>Export!I68</f>
        <v/>
      </c>
      <c r="J66" t="str">
        <f>Export!J68</f>
        <v>WORKSHEET 2</v>
      </c>
      <c r="K66">
        <f>Export!N68</f>
        <v>17067100</v>
      </c>
      <c r="L66">
        <f>Export!P68</f>
        <v>426017932</v>
      </c>
      <c r="R66">
        <f t="shared" si="0"/>
        <v>0</v>
      </c>
      <c r="S66">
        <f>IF($A66 = "", "", Export!W68)</f>
        <v>0</v>
      </c>
      <c r="T66">
        <f>IF($A66 = "", "", Export!X68)</f>
        <v>389644325</v>
      </c>
      <c r="U66">
        <f t="shared" si="1"/>
        <v>389644325</v>
      </c>
      <c r="V66">
        <f>IF($A66 = "", "", Export!Y68)</f>
        <v>0</v>
      </c>
      <c r="W66">
        <f>IF($A66 = "", "", Export!Z68)</f>
        <v>0</v>
      </c>
      <c r="X66">
        <f>IF($A66 = "", "", Export!AA68)</f>
        <v>173954350</v>
      </c>
      <c r="Y66">
        <f>IF($A66 = "", "", Export!AB68)</f>
        <v>186245150</v>
      </c>
      <c r="Z66">
        <f>IF($A66 = "", "", Export!AC68)</f>
        <v>0</v>
      </c>
      <c r="AA66">
        <f>IF($A66 = "", "", Export!AD68)</f>
        <v>22066095</v>
      </c>
      <c r="AB66">
        <f>IF($A66 = "", "", Export!AE68)</f>
        <v>0</v>
      </c>
    </row>
    <row r="67" spans="1:28" x14ac:dyDescent="0.3">
      <c r="A67" t="str">
        <f>Export!A69</f>
        <v>73</v>
      </c>
      <c r="B67" t="str">
        <f>Export!B69</f>
        <v>7301</v>
      </c>
      <c r="C67" t="str">
        <f>Export!C69</f>
        <v>73</v>
      </c>
      <c r="D67" t="str">
        <f>Export!D69</f>
        <v>7301</v>
      </c>
      <c r="E67" t="str">
        <f>Export!E69</f>
        <v>SAGINAW TRANSIT AUTHORITY REGIONAL SERVICES</v>
      </c>
      <c r="F67" t="str">
        <f>Export!F69</f>
        <v>LOCAL AUTHORITY</v>
      </c>
      <c r="G67">
        <f>Export!G69</f>
        <v>0</v>
      </c>
      <c r="H67" t="str">
        <f>Export!H69</f>
        <v/>
      </c>
      <c r="I67" t="str">
        <f>Export!I69</f>
        <v/>
      </c>
      <c r="J67" t="str">
        <f>Export!J69</f>
        <v>WORKSHEET 3</v>
      </c>
      <c r="K67">
        <f>Export!N69</f>
        <v>2177750</v>
      </c>
      <c r="L67">
        <f>Export!P69</f>
        <v>69135150</v>
      </c>
      <c r="R67">
        <f t="shared" ref="R67:R121" si="2">IF($A67 = "", "", SUM(M67:Q67))</f>
        <v>0</v>
      </c>
      <c r="S67">
        <f>IF($A67 = "", "", Export!W69)</f>
        <v>0</v>
      </c>
      <c r="T67">
        <f>IF($A67 = "", "", Export!X69)</f>
        <v>63492800</v>
      </c>
      <c r="U67">
        <f t="shared" si="1"/>
        <v>63492800</v>
      </c>
      <c r="V67">
        <f>IF($A67 = "", "", Export!Y69)</f>
        <v>0</v>
      </c>
      <c r="W67">
        <f>IF($A67 = "", "", Export!Z69)</f>
        <v>0</v>
      </c>
      <c r="X67">
        <f>IF($A67 = "", "", Export!AA69)</f>
        <v>29725400</v>
      </c>
      <c r="Y67">
        <f>IF($A67 = "", "", Export!AB69)</f>
        <v>25515700</v>
      </c>
      <c r="Z67">
        <f>IF($A67 = "", "", Export!AC69)</f>
        <v>0</v>
      </c>
      <c r="AA67">
        <f>IF($A67 = "", "", Export!AD69)</f>
        <v>2476550</v>
      </c>
      <c r="AB67">
        <f>IF($A67 = "", "", Export!AE69)</f>
        <v>0</v>
      </c>
    </row>
    <row r="68" spans="1:28" x14ac:dyDescent="0.3">
      <c r="A68" t="str">
        <f>Export!A70</f>
        <v>73</v>
      </c>
      <c r="B68" t="str">
        <f>Export!B70</f>
        <v>7302</v>
      </c>
      <c r="C68" t="str">
        <f>Export!C70</f>
        <v>73</v>
      </c>
      <c r="D68" t="str">
        <f>Export!D70</f>
        <v>7302</v>
      </c>
      <c r="E68" t="str">
        <f>Export!E70</f>
        <v>BRIDGEPORT PUBLIC LIBRARY</v>
      </c>
      <c r="F68" t="str">
        <f>Export!F70</f>
        <v>LOCAL AUTHORITY</v>
      </c>
      <c r="G68">
        <f>Export!G70</f>
        <v>0</v>
      </c>
      <c r="H68" t="str">
        <f>Export!H70</f>
        <v/>
      </c>
      <c r="I68" t="str">
        <f>Export!I70</f>
        <v/>
      </c>
      <c r="J68" t="str">
        <f>Export!J70</f>
        <v>WORKSHEET 3</v>
      </c>
      <c r="K68">
        <f>Export!N70</f>
        <v>2840400</v>
      </c>
      <c r="L68">
        <f>Export!P70</f>
        <v>16720200</v>
      </c>
      <c r="R68">
        <f t="shared" si="2"/>
        <v>0</v>
      </c>
      <c r="S68">
        <f>IF($A68 = "", "", Export!W70)</f>
        <v>0</v>
      </c>
      <c r="T68">
        <f>IF($A68 = "", "", Export!X70)</f>
        <v>14483150</v>
      </c>
      <c r="U68">
        <f t="shared" ref="U68:U121" si="3">IF($A68="","", R68 - (S68 - T68))</f>
        <v>14483150</v>
      </c>
      <c r="V68">
        <f>IF($A68 = "", "", Export!Y70)</f>
        <v>0</v>
      </c>
      <c r="W68">
        <f>IF($A68 = "", "", Export!Z70)</f>
        <v>0</v>
      </c>
      <c r="X68">
        <f>IF($A68 = "", "", Export!AA70)</f>
        <v>7121600</v>
      </c>
      <c r="Y68">
        <f>IF($A68 = "", "", Export!AB70)</f>
        <v>3569800</v>
      </c>
      <c r="Z68">
        <f>IF($A68 = "", "", Export!AC70)</f>
        <v>0</v>
      </c>
      <c r="AA68">
        <f>IF($A68 = "", "", Export!AD70)</f>
        <v>2562050</v>
      </c>
      <c r="AB68">
        <f>IF($A68 = "", "", Export!AE70)</f>
        <v>0</v>
      </c>
    </row>
    <row r="69" spans="1:28" x14ac:dyDescent="0.3">
      <c r="A69" t="str">
        <f>Export!A71</f>
        <v>73</v>
      </c>
      <c r="B69" t="str">
        <f>Export!B71</f>
        <v>7303</v>
      </c>
      <c r="C69" t="str">
        <f>Export!C71</f>
        <v>73</v>
      </c>
      <c r="D69" t="str">
        <f>Export!D71</f>
        <v>7303</v>
      </c>
      <c r="E69" t="str">
        <f>Export!E71</f>
        <v>RIVER RAPIDS DISTRICT LIBRARY</v>
      </c>
      <c r="F69" t="str">
        <f>Export!F71</f>
        <v>LOCAL AUTHORITY</v>
      </c>
      <c r="G69">
        <f>Export!G71</f>
        <v>0</v>
      </c>
      <c r="H69" t="str">
        <f>Export!H71</f>
        <v/>
      </c>
      <c r="I69" t="str">
        <f>Export!I71</f>
        <v/>
      </c>
      <c r="J69" t="str">
        <f>Export!J71</f>
        <v>WORKSHEET 3</v>
      </c>
      <c r="K69">
        <f>Export!N71</f>
        <v>112300</v>
      </c>
      <c r="L69">
        <f>Export!P71</f>
        <v>3542600</v>
      </c>
      <c r="R69">
        <f t="shared" si="2"/>
        <v>0</v>
      </c>
      <c r="S69">
        <f>IF($A69 = "", "", Export!W71)</f>
        <v>0</v>
      </c>
      <c r="T69">
        <f>IF($A69 = "", "", Export!X71)</f>
        <v>3087250</v>
      </c>
      <c r="U69">
        <f t="shared" si="3"/>
        <v>3087250</v>
      </c>
      <c r="V69">
        <f>IF($A69 = "", "", Export!Y71)</f>
        <v>0</v>
      </c>
      <c r="W69">
        <f>IF($A69 = "", "", Export!Z71)</f>
        <v>0</v>
      </c>
      <c r="X69">
        <f>IF($A69 = "", "", Export!AA71)</f>
        <v>1854800</v>
      </c>
      <c r="Y69">
        <f>IF($A69 = "", "", Export!AB71)</f>
        <v>1045500</v>
      </c>
      <c r="Z69">
        <f>IF($A69 = "", "", Export!AC71)</f>
        <v>0</v>
      </c>
      <c r="AA69">
        <f>IF($A69 = "", "", Export!AD71)</f>
        <v>88700</v>
      </c>
      <c r="AB69">
        <f>IF($A69 = "", "", Export!AE71)</f>
        <v>0</v>
      </c>
    </row>
    <row r="70" spans="1:28" x14ac:dyDescent="0.3">
      <c r="A70" t="str">
        <f>Export!A72</f>
        <v>73</v>
      </c>
      <c r="B70" t="str">
        <f>Export!B72</f>
        <v>7304</v>
      </c>
      <c r="C70" t="str">
        <f>Export!C72</f>
        <v>73</v>
      </c>
      <c r="D70" t="str">
        <f>Export!D72</f>
        <v>7304</v>
      </c>
      <c r="E70" t="str">
        <f>Export!E72</f>
        <v>FRANKENMUTH JAMES E. WICKSON DISTRICT LIBRARY</v>
      </c>
      <c r="F70" t="str">
        <f>Export!F72</f>
        <v>LOCAL AUTHORITY</v>
      </c>
      <c r="G70">
        <f>Export!G72</f>
        <v>0</v>
      </c>
      <c r="H70" t="str">
        <f>Export!H72</f>
        <v/>
      </c>
      <c r="I70" t="str">
        <f>Export!I72</f>
        <v/>
      </c>
      <c r="J70" t="str">
        <f>Export!J72</f>
        <v>WORKSHEET 3</v>
      </c>
      <c r="K70">
        <f>Export!N72</f>
        <v>1394750</v>
      </c>
      <c r="L70">
        <f>Export!P72</f>
        <v>20925600</v>
      </c>
      <c r="R70">
        <f t="shared" si="2"/>
        <v>0</v>
      </c>
      <c r="S70">
        <f>IF($A70 = "", "", Export!W72)</f>
        <v>0</v>
      </c>
      <c r="T70">
        <f>IF($A70 = "", "", Export!X72)</f>
        <v>18820900</v>
      </c>
      <c r="U70">
        <f t="shared" si="3"/>
        <v>18820900</v>
      </c>
      <c r="V70">
        <f>IF($A70 = "", "", Export!Y72)</f>
        <v>0</v>
      </c>
      <c r="W70">
        <f>IF($A70 = "", "", Export!Z72)</f>
        <v>0</v>
      </c>
      <c r="X70">
        <f>IF($A70 = "", "", Export!AA72)</f>
        <v>0</v>
      </c>
      <c r="Y70">
        <f>IF($A70 = "", "", Export!AB72)</f>
        <v>0</v>
      </c>
      <c r="Z70">
        <f>IF($A70 = "", "", Export!AC72)</f>
        <v>0</v>
      </c>
      <c r="AA70">
        <f>IF($A70 = "", "", Export!AD72)</f>
        <v>0</v>
      </c>
      <c r="AB70">
        <f>IF($A70 = "", "", Export!AE72)</f>
        <v>0</v>
      </c>
    </row>
    <row r="71" spans="1:28" x14ac:dyDescent="0.3">
      <c r="A71" t="str">
        <f>Export!A73</f>
        <v>73</v>
      </c>
      <c r="B71" t="str">
        <f>Export!B73</f>
        <v>7305</v>
      </c>
      <c r="C71" t="str">
        <f>Export!C73</f>
        <v>73</v>
      </c>
      <c r="D71" t="str">
        <f>Export!D73</f>
        <v>7305</v>
      </c>
      <c r="E71" t="str">
        <f>Export!E73</f>
        <v>MERRILL DISTRICT LIBRARY</v>
      </c>
      <c r="F71" t="str">
        <f>Export!F73</f>
        <v>LOCAL AUTHORITY</v>
      </c>
      <c r="G71">
        <f>Export!G73</f>
        <v>0</v>
      </c>
      <c r="H71" t="str">
        <f>Export!H73</f>
        <v/>
      </c>
      <c r="I71" t="str">
        <f>Export!I73</f>
        <v/>
      </c>
      <c r="J71" t="str">
        <f>Export!J73</f>
        <v>WORKSHEET 3</v>
      </c>
      <c r="K71">
        <f>Export!N73</f>
        <v>3178850</v>
      </c>
      <c r="L71">
        <f>Export!P73</f>
        <v>7822250</v>
      </c>
      <c r="R71">
        <f t="shared" si="2"/>
        <v>0</v>
      </c>
      <c r="S71">
        <f>IF($A71 = "", "", Export!W73)</f>
        <v>0</v>
      </c>
      <c r="T71">
        <f>IF($A71 = "", "", Export!X73)</f>
        <v>8270600</v>
      </c>
      <c r="U71">
        <f t="shared" si="3"/>
        <v>8270600</v>
      </c>
      <c r="V71">
        <f>IF($A71 = "", "", Export!Y73)</f>
        <v>0</v>
      </c>
      <c r="W71">
        <f>IF($A71 = "", "", Export!Z73)</f>
        <v>0</v>
      </c>
      <c r="X71">
        <f>IF($A71 = "", "", Export!AA73)</f>
        <v>344500</v>
      </c>
      <c r="Y71">
        <f>IF($A71 = "", "", Export!AB73)</f>
        <v>5628800</v>
      </c>
      <c r="Z71">
        <f>IF($A71 = "", "", Export!AC73)</f>
        <v>0</v>
      </c>
      <c r="AA71">
        <f>IF($A71 = "", "", Export!AD73)</f>
        <v>2524600</v>
      </c>
      <c r="AB71">
        <f>IF($A71 = "", "", Export!AE73)</f>
        <v>0</v>
      </c>
    </row>
    <row r="72" spans="1:28" x14ac:dyDescent="0.3">
      <c r="A72" t="str">
        <f>Export!A74</f>
        <v>73</v>
      </c>
      <c r="B72" t="str">
        <f>Export!B74</f>
        <v>7306</v>
      </c>
      <c r="C72" t="str">
        <f>Export!C74</f>
        <v>79</v>
      </c>
      <c r="D72" t="str">
        <f>Export!D74</f>
        <v>7907</v>
      </c>
      <c r="E72" t="str">
        <f>Export!E74</f>
        <v>REESE UNITY DISTRICT LIBRARY</v>
      </c>
      <c r="F72" t="str">
        <f>Export!F74</f>
        <v>LOCAL AUTHORITY</v>
      </c>
      <c r="G72">
        <f>Export!G74</f>
        <v>0</v>
      </c>
      <c r="H72" t="str">
        <f>Export!H74</f>
        <v>TUSCOLA</v>
      </c>
      <c r="I72" t="str">
        <f>Export!I74</f>
        <v/>
      </c>
      <c r="J72" t="str">
        <f>Export!J74</f>
        <v>WORKSHEET 3</v>
      </c>
      <c r="K72">
        <f>Export!N74</f>
        <v>1142050</v>
      </c>
      <c r="L72">
        <f>Export!P74</f>
        <v>11315750</v>
      </c>
      <c r="R72">
        <f t="shared" si="2"/>
        <v>0</v>
      </c>
      <c r="S72">
        <f>IF($A72 = "", "", Export!W74)</f>
        <v>0</v>
      </c>
      <c r="T72">
        <f>IF($A72 = "", "", Export!X74)</f>
        <v>12812050</v>
      </c>
      <c r="U72">
        <f t="shared" si="3"/>
        <v>12812050</v>
      </c>
      <c r="V72">
        <f>IF($A72 = "", "", Export!Y74)</f>
        <v>0</v>
      </c>
      <c r="W72">
        <f>IF($A72 = "", "", Export!Z74)</f>
        <v>0</v>
      </c>
      <c r="X72">
        <f>IF($A72 = "", "", Export!AA74)</f>
        <v>1324500</v>
      </c>
      <c r="Y72">
        <f>IF($A72 = "", "", Export!AB74)</f>
        <v>8927600</v>
      </c>
      <c r="Z72">
        <f>IF($A72 = "", "", Export!AC74)</f>
        <v>0</v>
      </c>
      <c r="AA72">
        <f>IF($A72 = "", "", Export!AD74)</f>
        <v>1003300</v>
      </c>
      <c r="AB72">
        <f>IF($A72 = "", "", Export!AE74)</f>
        <v>0</v>
      </c>
    </row>
    <row r="73" spans="1:28" x14ac:dyDescent="0.3">
      <c r="A73" t="str">
        <f>Export!A75</f>
        <v>73</v>
      </c>
      <c r="B73" t="str">
        <f>Export!B75</f>
        <v>7307</v>
      </c>
      <c r="C73" t="str">
        <f>Export!C75</f>
        <v>73</v>
      </c>
      <c r="D73" t="str">
        <f>Export!D75</f>
        <v>7307</v>
      </c>
      <c r="E73" t="str">
        <f>Export!E75</f>
        <v>PUBLIC LIBRARIES OF SAGINAW</v>
      </c>
      <c r="F73" t="str">
        <f>Export!F75</f>
        <v>LOCAL AUTHORITY</v>
      </c>
      <c r="G73">
        <f>Export!G75</f>
        <v>0</v>
      </c>
      <c r="H73" t="str">
        <f>Export!H75</f>
        <v/>
      </c>
      <c r="I73" t="str">
        <f>Export!I75</f>
        <v/>
      </c>
      <c r="J73" t="str">
        <f>Export!J75</f>
        <v>WORKSHEET 3</v>
      </c>
      <c r="K73">
        <f>Export!N75</f>
        <v>2738500</v>
      </c>
      <c r="L73">
        <f>Export!P75</f>
        <v>91696200</v>
      </c>
      <c r="R73">
        <f t="shared" si="2"/>
        <v>0</v>
      </c>
      <c r="S73">
        <f>IF($A73 = "", "", Export!W75)</f>
        <v>0</v>
      </c>
      <c r="T73">
        <f>IF($A73 = "", "", Export!X75)</f>
        <v>86239550</v>
      </c>
      <c r="U73">
        <f t="shared" si="3"/>
        <v>86239550</v>
      </c>
      <c r="V73">
        <f>IF($A73 = "", "", Export!Y75)</f>
        <v>0</v>
      </c>
      <c r="W73">
        <f>IF($A73 = "", "", Export!Z75)</f>
        <v>0</v>
      </c>
      <c r="X73">
        <f>IF($A73 = "", "", Export!AA75)</f>
        <v>49309700</v>
      </c>
      <c r="Y73">
        <f>IF($A73 = "", "", Export!AB75)</f>
        <v>30085300</v>
      </c>
      <c r="Z73">
        <f>IF($A73 = "", "", Export!AC75)</f>
        <v>0</v>
      </c>
      <c r="AA73">
        <f>IF($A73 = "", "", Export!AD75)</f>
        <v>3134445</v>
      </c>
      <c r="AB73">
        <f>IF($A73 = "", "", Export!AE75)</f>
        <v>0</v>
      </c>
    </row>
    <row r="74" spans="1:28" x14ac:dyDescent="0.3">
      <c r="A74" t="str">
        <f>Export!A76</f>
        <v>73</v>
      </c>
      <c r="B74" t="str">
        <f>Export!B76</f>
        <v>7308</v>
      </c>
      <c r="C74" t="str">
        <f>Export!C76</f>
        <v>73</v>
      </c>
      <c r="D74" t="str">
        <f>Export!D76</f>
        <v>7308</v>
      </c>
      <c r="E74" t="str">
        <f>Export!E76</f>
        <v>ST CHARLES DISTRICT LIBRARY</v>
      </c>
      <c r="F74" t="str">
        <f>Export!F76</f>
        <v>LOCAL AUTHORITY</v>
      </c>
      <c r="G74">
        <f>Export!G76</f>
        <v>0</v>
      </c>
      <c r="H74" t="str">
        <f>Export!H76</f>
        <v/>
      </c>
      <c r="I74" t="str">
        <f>Export!I76</f>
        <v/>
      </c>
      <c r="J74" t="str">
        <f>Export!J76</f>
        <v>WORKSHEET 3</v>
      </c>
      <c r="K74">
        <f>Export!N76</f>
        <v>194600</v>
      </c>
      <c r="L74">
        <f>Export!P76</f>
        <v>12811602</v>
      </c>
      <c r="R74">
        <f t="shared" si="2"/>
        <v>0</v>
      </c>
      <c r="S74">
        <f>IF($A74 = "", "", Export!W76)</f>
        <v>0</v>
      </c>
      <c r="T74">
        <f>IF($A74 = "", "", Export!X76)</f>
        <v>8532850</v>
      </c>
      <c r="U74">
        <f t="shared" si="3"/>
        <v>8532850</v>
      </c>
      <c r="V74">
        <f>IF($A74 = "", "", Export!Y76)</f>
        <v>0</v>
      </c>
      <c r="W74">
        <f>IF($A74 = "", "", Export!Z76)</f>
        <v>0</v>
      </c>
      <c r="X74">
        <f>IF($A74 = "", "", Export!AA76)</f>
        <v>2692000</v>
      </c>
      <c r="Y74">
        <f>IF($A74 = "", "", Export!AB76)</f>
        <v>4132000</v>
      </c>
      <c r="Z74">
        <f>IF($A74 = "", "", Export!AC76)</f>
        <v>0</v>
      </c>
      <c r="AA74">
        <f>IF($A74 = "", "", Export!AD76)</f>
        <v>159700</v>
      </c>
      <c r="AB74">
        <f>IF($A74 = "", "", Export!AE76)</f>
        <v>0</v>
      </c>
    </row>
    <row r="75" spans="1:28" x14ac:dyDescent="0.3">
      <c r="A75" t="str">
        <f>Export!A77</f>
        <v>73</v>
      </c>
      <c r="B75" t="str">
        <f>Export!B77</f>
        <v>7309</v>
      </c>
      <c r="C75" t="str">
        <f>Export!C77</f>
        <v>73</v>
      </c>
      <c r="D75" t="str">
        <f>Export!D77</f>
        <v>7309</v>
      </c>
      <c r="E75" t="str">
        <f>Export!E77</f>
        <v>THOMAS TOWNSHIP LIBRARY</v>
      </c>
      <c r="F75" t="str">
        <f>Export!F77</f>
        <v>LOCAL AUTHORITY</v>
      </c>
      <c r="G75">
        <f>Export!G77</f>
        <v>0</v>
      </c>
      <c r="H75" t="str">
        <f>Export!H77</f>
        <v/>
      </c>
      <c r="I75" t="str">
        <f>Export!I77</f>
        <v/>
      </c>
      <c r="J75" t="str">
        <f>Export!J77</f>
        <v>WORKSHEET 3</v>
      </c>
      <c r="K75">
        <f>Export!N77</f>
        <v>2959800</v>
      </c>
      <c r="L75">
        <f>Export!P77</f>
        <v>107836600</v>
      </c>
      <c r="R75">
        <f t="shared" si="2"/>
        <v>0</v>
      </c>
      <c r="S75">
        <f>IF($A75 = "", "", Export!W77)</f>
        <v>0</v>
      </c>
      <c r="T75">
        <f>IF($A75 = "", "", Export!X77)</f>
        <v>95659850</v>
      </c>
      <c r="U75">
        <f t="shared" si="3"/>
        <v>95659850</v>
      </c>
      <c r="V75">
        <f>IF($A75 = "", "", Export!Y77)</f>
        <v>0</v>
      </c>
      <c r="W75">
        <f>IF($A75 = "", "", Export!Z77)</f>
        <v>0</v>
      </c>
      <c r="X75">
        <f>IF($A75 = "", "", Export!AA77)</f>
        <v>7419800</v>
      </c>
      <c r="Y75">
        <f>IF($A75 = "", "", Export!AB77)</f>
        <v>79043200</v>
      </c>
      <c r="Z75">
        <f>IF($A75 = "", "", Export!AC77)</f>
        <v>0</v>
      </c>
      <c r="AA75">
        <f>IF($A75 = "", "", Export!AD77)</f>
        <v>3742200</v>
      </c>
      <c r="AB75">
        <f>IF($A75 = "", "", Export!AE77)</f>
        <v>0</v>
      </c>
    </row>
    <row r="76" spans="1:28" x14ac:dyDescent="0.3">
      <c r="A76">
        <f>Export!A78</f>
        <v>0</v>
      </c>
      <c r="B76">
        <f>Export!B78</f>
        <v>0</v>
      </c>
      <c r="C76">
        <f>Export!C78</f>
        <v>0</v>
      </c>
      <c r="D76">
        <f>Export!D78</f>
        <v>0</v>
      </c>
      <c r="E76">
        <f>Export!E78</f>
        <v>0</v>
      </c>
      <c r="F76">
        <f>Export!F78</f>
        <v>0</v>
      </c>
      <c r="G76">
        <f>Export!G78</f>
        <v>0</v>
      </c>
      <c r="H76">
        <f>Export!H78</f>
        <v>0</v>
      </c>
      <c r="I76">
        <f>Export!I78</f>
        <v>0</v>
      </c>
      <c r="J76">
        <f>Export!J78</f>
        <v>0</v>
      </c>
      <c r="K76">
        <f>Export!N78</f>
        <v>0</v>
      </c>
      <c r="L76">
        <f>Export!P78</f>
        <v>0</v>
      </c>
      <c r="R76">
        <f t="shared" si="2"/>
        <v>0</v>
      </c>
      <c r="S76">
        <f>IF($A76 = "", "", Export!W78)</f>
        <v>0</v>
      </c>
      <c r="T76">
        <f>IF($A76 = "", "", Export!X78)</f>
        <v>0</v>
      </c>
      <c r="U76">
        <f t="shared" si="3"/>
        <v>0</v>
      </c>
      <c r="V76">
        <f>IF($A76 = "", "", Export!Y78)</f>
        <v>0</v>
      </c>
      <c r="W76">
        <f>IF($A76 = "", "", Export!Z78)</f>
        <v>0</v>
      </c>
      <c r="X76">
        <f>IF($A76 = "", "", Export!AA78)</f>
        <v>0</v>
      </c>
      <c r="Y76">
        <f>IF($A76 = "", "", Export!AB78)</f>
        <v>0</v>
      </c>
      <c r="Z76">
        <f>IF($A76 = "", "", Export!AC78)</f>
        <v>0</v>
      </c>
      <c r="AA76">
        <f>IF($A76 = "", "", Export!AD78)</f>
        <v>0</v>
      </c>
      <c r="AB76">
        <f>IF($A76 = "", "", Export!AE78)</f>
        <v>0</v>
      </c>
    </row>
    <row r="77" spans="1:28" x14ac:dyDescent="0.3">
      <c r="A77">
        <f>Export!A79</f>
        <v>0</v>
      </c>
      <c r="B77">
        <f>Export!B79</f>
        <v>0</v>
      </c>
      <c r="C77">
        <f>Export!C79</f>
        <v>0</v>
      </c>
      <c r="D77">
        <f>Export!D79</f>
        <v>0</v>
      </c>
      <c r="E77">
        <f>Export!E79</f>
        <v>0</v>
      </c>
      <c r="F77">
        <f>Export!F79</f>
        <v>0</v>
      </c>
      <c r="G77">
        <f>Export!G79</f>
        <v>0</v>
      </c>
      <c r="H77">
        <f>Export!H79</f>
        <v>0</v>
      </c>
      <c r="I77">
        <f>Export!I79</f>
        <v>0</v>
      </c>
      <c r="J77">
        <f>Export!J79</f>
        <v>0</v>
      </c>
      <c r="K77">
        <f>Export!N79</f>
        <v>0</v>
      </c>
      <c r="L77">
        <f>Export!P79</f>
        <v>0</v>
      </c>
      <c r="R77">
        <f t="shared" si="2"/>
        <v>0</v>
      </c>
      <c r="S77">
        <f>IF($A77 = "", "", Export!W79)</f>
        <v>0</v>
      </c>
      <c r="T77">
        <f>IF($A77 = "", "", Export!X79)</f>
        <v>0</v>
      </c>
      <c r="U77">
        <f t="shared" si="3"/>
        <v>0</v>
      </c>
      <c r="V77">
        <f>IF($A77 = "", "", Export!Y79)</f>
        <v>0</v>
      </c>
      <c r="W77">
        <f>IF($A77 = "", "", Export!Z79)</f>
        <v>0</v>
      </c>
      <c r="X77">
        <f>IF($A77 = "", "", Export!AA79)</f>
        <v>0</v>
      </c>
      <c r="Y77">
        <f>IF($A77 = "", "", Export!AB79)</f>
        <v>0</v>
      </c>
      <c r="Z77">
        <f>IF($A77 = "", "", Export!AC79)</f>
        <v>0</v>
      </c>
      <c r="AA77">
        <f>IF($A77 = "", "", Export!AD79)</f>
        <v>0</v>
      </c>
      <c r="AB77">
        <f>IF($A77 = "", "", Export!AE79)</f>
        <v>0</v>
      </c>
    </row>
    <row r="78" spans="1:28" x14ac:dyDescent="0.3">
      <c r="A78">
        <f>Export!A80</f>
        <v>0</v>
      </c>
      <c r="B78">
        <f>Export!B80</f>
        <v>0</v>
      </c>
      <c r="C78">
        <f>Export!C80</f>
        <v>0</v>
      </c>
      <c r="D78">
        <f>Export!D80</f>
        <v>0</v>
      </c>
      <c r="E78">
        <f>Export!E80</f>
        <v>0</v>
      </c>
      <c r="F78">
        <f>Export!F80</f>
        <v>0</v>
      </c>
      <c r="G78">
        <f>Export!G80</f>
        <v>0</v>
      </c>
      <c r="H78">
        <f>Export!H80</f>
        <v>0</v>
      </c>
      <c r="I78">
        <f>Export!I80</f>
        <v>0</v>
      </c>
      <c r="J78">
        <f>Export!J80</f>
        <v>0</v>
      </c>
      <c r="K78">
        <f>Export!N80</f>
        <v>0</v>
      </c>
      <c r="L78">
        <f>Export!P80</f>
        <v>0</v>
      </c>
      <c r="R78">
        <f t="shared" si="2"/>
        <v>0</v>
      </c>
      <c r="S78">
        <f>IF($A78 = "", "", Export!W80)</f>
        <v>0</v>
      </c>
      <c r="T78">
        <f>IF($A78 = "", "", Export!X80)</f>
        <v>0</v>
      </c>
      <c r="U78">
        <f t="shared" si="3"/>
        <v>0</v>
      </c>
      <c r="V78">
        <f>IF($A78 = "", "", Export!Y80)</f>
        <v>0</v>
      </c>
      <c r="W78">
        <f>IF($A78 = "", "", Export!Z80)</f>
        <v>0</v>
      </c>
      <c r="X78">
        <f>IF($A78 = "", "", Export!AA80)</f>
        <v>0</v>
      </c>
      <c r="Y78">
        <f>IF($A78 = "", "", Export!AB80)</f>
        <v>0</v>
      </c>
      <c r="Z78">
        <f>IF($A78 = "", "", Export!AC80)</f>
        <v>0</v>
      </c>
      <c r="AA78">
        <f>IF($A78 = "", "", Export!AD80)</f>
        <v>0</v>
      </c>
      <c r="AB78">
        <f>IF($A78 = "", "", Export!AE80)</f>
        <v>0</v>
      </c>
    </row>
    <row r="79" spans="1:28" x14ac:dyDescent="0.3">
      <c r="A79">
        <f>Export!A81</f>
        <v>0</v>
      </c>
      <c r="B79">
        <f>Export!B81</f>
        <v>0</v>
      </c>
      <c r="C79">
        <f>Export!C81</f>
        <v>0</v>
      </c>
      <c r="D79">
        <f>Export!D81</f>
        <v>0</v>
      </c>
      <c r="E79">
        <f>Export!E81</f>
        <v>0</v>
      </c>
      <c r="F79">
        <f>Export!F81</f>
        <v>0</v>
      </c>
      <c r="G79">
        <f>Export!G81</f>
        <v>0</v>
      </c>
      <c r="H79">
        <f>Export!H81</f>
        <v>0</v>
      </c>
      <c r="I79">
        <f>Export!I81</f>
        <v>0</v>
      </c>
      <c r="J79">
        <f>Export!J81</f>
        <v>0</v>
      </c>
      <c r="K79">
        <f>Export!N81</f>
        <v>0</v>
      </c>
      <c r="L79">
        <f>Export!P81</f>
        <v>0</v>
      </c>
      <c r="R79">
        <f t="shared" si="2"/>
        <v>0</v>
      </c>
      <c r="S79">
        <f>IF($A79 = "", "", Export!W81)</f>
        <v>0</v>
      </c>
      <c r="T79">
        <f>IF($A79 = "", "", Export!X81)</f>
        <v>0</v>
      </c>
      <c r="U79">
        <f t="shared" si="3"/>
        <v>0</v>
      </c>
      <c r="V79">
        <f>IF($A79 = "", "", Export!Y81)</f>
        <v>0</v>
      </c>
      <c r="W79">
        <f>IF($A79 = "", "", Export!Z81)</f>
        <v>0</v>
      </c>
      <c r="X79">
        <f>IF($A79 = "", "", Export!AA81)</f>
        <v>0</v>
      </c>
      <c r="Y79">
        <f>IF($A79 = "", "", Export!AB81)</f>
        <v>0</v>
      </c>
      <c r="Z79">
        <f>IF($A79 = "", "", Export!AC81)</f>
        <v>0</v>
      </c>
      <c r="AA79">
        <f>IF($A79 = "", "", Export!AD81)</f>
        <v>0</v>
      </c>
      <c r="AB79">
        <f>IF($A79 = "", "", Export!AE81)</f>
        <v>0</v>
      </c>
    </row>
    <row r="80" spans="1:28" x14ac:dyDescent="0.3">
      <c r="A80">
        <f>Export!A82</f>
        <v>0</v>
      </c>
      <c r="B80">
        <f>Export!B82</f>
        <v>0</v>
      </c>
      <c r="C80">
        <f>Export!C82</f>
        <v>0</v>
      </c>
      <c r="D80">
        <f>Export!D82</f>
        <v>0</v>
      </c>
      <c r="E80">
        <f>Export!E82</f>
        <v>0</v>
      </c>
      <c r="F80">
        <f>Export!F82</f>
        <v>0</v>
      </c>
      <c r="G80">
        <f>Export!G82</f>
        <v>0</v>
      </c>
      <c r="H80">
        <f>Export!H82</f>
        <v>0</v>
      </c>
      <c r="I80">
        <f>Export!I82</f>
        <v>0</v>
      </c>
      <c r="J80">
        <f>Export!J82</f>
        <v>0</v>
      </c>
      <c r="K80">
        <f>Export!N82</f>
        <v>0</v>
      </c>
      <c r="L80">
        <f>Export!P82</f>
        <v>0</v>
      </c>
      <c r="R80">
        <f t="shared" si="2"/>
        <v>0</v>
      </c>
      <c r="S80">
        <f>IF($A80 = "", "", Export!W82)</f>
        <v>0</v>
      </c>
      <c r="T80">
        <f>IF($A80 = "", "", Export!X82)</f>
        <v>0</v>
      </c>
      <c r="U80">
        <f t="shared" si="3"/>
        <v>0</v>
      </c>
      <c r="V80">
        <f>IF($A80 = "", "", Export!Y82)</f>
        <v>0</v>
      </c>
      <c r="W80">
        <f>IF($A80 = "", "", Export!Z82)</f>
        <v>0</v>
      </c>
      <c r="X80">
        <f>IF($A80 = "", "", Export!AA82)</f>
        <v>0</v>
      </c>
      <c r="Y80">
        <f>IF($A80 = "", "", Export!AB82)</f>
        <v>0</v>
      </c>
      <c r="Z80">
        <f>IF($A80 = "", "", Export!AC82)</f>
        <v>0</v>
      </c>
      <c r="AA80">
        <f>IF($A80 = "", "", Export!AD82)</f>
        <v>0</v>
      </c>
      <c r="AB80">
        <f>IF($A80 = "", "", Export!AE82)</f>
        <v>0</v>
      </c>
    </row>
    <row r="81" spans="1:28" x14ac:dyDescent="0.3">
      <c r="A81">
        <f>Export!A83</f>
        <v>0</v>
      </c>
      <c r="B81">
        <f>Export!B83</f>
        <v>0</v>
      </c>
      <c r="C81">
        <f>Export!C83</f>
        <v>0</v>
      </c>
      <c r="D81">
        <f>Export!D83</f>
        <v>0</v>
      </c>
      <c r="E81">
        <f>Export!E83</f>
        <v>0</v>
      </c>
      <c r="F81">
        <f>Export!F83</f>
        <v>0</v>
      </c>
      <c r="G81">
        <f>Export!G83</f>
        <v>0</v>
      </c>
      <c r="H81">
        <f>Export!H83</f>
        <v>0</v>
      </c>
      <c r="I81">
        <f>Export!I83</f>
        <v>0</v>
      </c>
      <c r="J81">
        <f>Export!J83</f>
        <v>0</v>
      </c>
      <c r="K81">
        <f>Export!N83</f>
        <v>0</v>
      </c>
      <c r="L81">
        <f>Export!P83</f>
        <v>0</v>
      </c>
      <c r="R81">
        <f t="shared" si="2"/>
        <v>0</v>
      </c>
      <c r="S81">
        <f>IF($A81 = "", "", Export!W83)</f>
        <v>0</v>
      </c>
      <c r="T81">
        <f>IF($A81 = "", "", Export!X83)</f>
        <v>0</v>
      </c>
      <c r="U81">
        <f t="shared" si="3"/>
        <v>0</v>
      </c>
      <c r="V81">
        <f>IF($A81 = "", "", Export!Y83)</f>
        <v>0</v>
      </c>
      <c r="W81">
        <f>IF($A81 = "", "", Export!Z83)</f>
        <v>0</v>
      </c>
      <c r="X81">
        <f>IF($A81 = "", "", Export!AA83)</f>
        <v>0</v>
      </c>
      <c r="Y81">
        <f>IF($A81 = "", "", Export!AB83)</f>
        <v>0</v>
      </c>
      <c r="Z81">
        <f>IF($A81 = "", "", Export!AC83)</f>
        <v>0</v>
      </c>
      <c r="AA81">
        <f>IF($A81 = "", "", Export!AD83)</f>
        <v>0</v>
      </c>
      <c r="AB81">
        <f>IF($A81 = "", "", Export!AE83)</f>
        <v>0</v>
      </c>
    </row>
    <row r="82" spans="1:28" x14ac:dyDescent="0.3">
      <c r="A82">
        <f>Export!A84</f>
        <v>0</v>
      </c>
      <c r="B82">
        <f>Export!B84</f>
        <v>0</v>
      </c>
      <c r="C82">
        <f>Export!C84</f>
        <v>0</v>
      </c>
      <c r="D82">
        <f>Export!D84</f>
        <v>0</v>
      </c>
      <c r="E82">
        <f>Export!E84</f>
        <v>0</v>
      </c>
      <c r="F82">
        <f>Export!F84</f>
        <v>0</v>
      </c>
      <c r="G82">
        <f>Export!G84</f>
        <v>0</v>
      </c>
      <c r="H82">
        <f>Export!H84</f>
        <v>0</v>
      </c>
      <c r="I82">
        <f>Export!I84</f>
        <v>0</v>
      </c>
      <c r="J82">
        <f>Export!J84</f>
        <v>0</v>
      </c>
      <c r="K82">
        <f>Export!N84</f>
        <v>0</v>
      </c>
      <c r="L82">
        <f>Export!P84</f>
        <v>0</v>
      </c>
      <c r="R82">
        <f t="shared" si="2"/>
        <v>0</v>
      </c>
      <c r="S82">
        <f>IF($A82 = "", "", Export!W84)</f>
        <v>0</v>
      </c>
      <c r="T82">
        <f>IF($A82 = "", "", Export!X84)</f>
        <v>0</v>
      </c>
      <c r="U82">
        <f t="shared" si="3"/>
        <v>0</v>
      </c>
      <c r="V82">
        <f>IF($A82 = "", "", Export!Y84)</f>
        <v>0</v>
      </c>
      <c r="W82">
        <f>IF($A82 = "", "", Export!Z84)</f>
        <v>0</v>
      </c>
      <c r="X82">
        <f>IF($A82 = "", "", Export!AA84)</f>
        <v>0</v>
      </c>
      <c r="Y82">
        <f>IF($A82 = "", "", Export!AB84)</f>
        <v>0</v>
      </c>
      <c r="Z82">
        <f>IF($A82 = "", "", Export!AC84)</f>
        <v>0</v>
      </c>
      <c r="AA82">
        <f>IF($A82 = "", "", Export!AD84)</f>
        <v>0</v>
      </c>
      <c r="AB82">
        <f>IF($A82 = "", "", Export!AE84)</f>
        <v>0</v>
      </c>
    </row>
    <row r="83" spans="1:28" x14ac:dyDescent="0.3">
      <c r="A83">
        <f>Export!A85</f>
        <v>0</v>
      </c>
      <c r="B83">
        <f>Export!B85</f>
        <v>0</v>
      </c>
      <c r="C83">
        <f>Export!C85</f>
        <v>0</v>
      </c>
      <c r="D83">
        <f>Export!D85</f>
        <v>0</v>
      </c>
      <c r="E83">
        <f>Export!E85</f>
        <v>0</v>
      </c>
      <c r="F83">
        <f>Export!F85</f>
        <v>0</v>
      </c>
      <c r="G83">
        <f>Export!G85</f>
        <v>0</v>
      </c>
      <c r="H83">
        <f>Export!H85</f>
        <v>0</v>
      </c>
      <c r="I83">
        <f>Export!I85</f>
        <v>0</v>
      </c>
      <c r="J83">
        <f>Export!J85</f>
        <v>0</v>
      </c>
      <c r="K83">
        <f>Export!N85</f>
        <v>0</v>
      </c>
      <c r="L83">
        <f>Export!P85</f>
        <v>0</v>
      </c>
      <c r="R83">
        <f t="shared" si="2"/>
        <v>0</v>
      </c>
      <c r="S83">
        <f>IF($A83 = "", "", Export!W85)</f>
        <v>0</v>
      </c>
      <c r="T83">
        <f>IF($A83 = "", "", Export!X85)</f>
        <v>0</v>
      </c>
      <c r="U83">
        <f t="shared" si="3"/>
        <v>0</v>
      </c>
      <c r="V83">
        <f>IF($A83 = "", "", Export!Y85)</f>
        <v>0</v>
      </c>
      <c r="W83">
        <f>IF($A83 = "", "", Export!Z85)</f>
        <v>0</v>
      </c>
      <c r="X83">
        <f>IF($A83 = "", "", Export!AA85)</f>
        <v>0</v>
      </c>
      <c r="Y83">
        <f>IF($A83 = "", "", Export!AB85)</f>
        <v>0</v>
      </c>
      <c r="Z83">
        <f>IF($A83 = "", "", Export!AC85)</f>
        <v>0</v>
      </c>
      <c r="AA83">
        <f>IF($A83 = "", "", Export!AD85)</f>
        <v>0</v>
      </c>
      <c r="AB83">
        <f>IF($A83 = "", "", Export!AE85)</f>
        <v>0</v>
      </c>
    </row>
    <row r="84" spans="1:28" x14ac:dyDescent="0.3">
      <c r="A84">
        <f>Export!A86</f>
        <v>0</v>
      </c>
      <c r="B84">
        <f>Export!B86</f>
        <v>0</v>
      </c>
      <c r="C84">
        <f>Export!C86</f>
        <v>0</v>
      </c>
      <c r="D84">
        <f>Export!D86</f>
        <v>0</v>
      </c>
      <c r="E84">
        <f>Export!E86</f>
        <v>0</v>
      </c>
      <c r="F84">
        <f>Export!F86</f>
        <v>0</v>
      </c>
      <c r="G84">
        <f>Export!G86</f>
        <v>0</v>
      </c>
      <c r="H84">
        <f>Export!H86</f>
        <v>0</v>
      </c>
      <c r="I84">
        <f>Export!I86</f>
        <v>0</v>
      </c>
      <c r="J84">
        <f>Export!J86</f>
        <v>0</v>
      </c>
      <c r="K84">
        <f>Export!N86</f>
        <v>0</v>
      </c>
      <c r="L84">
        <f>Export!P86</f>
        <v>0</v>
      </c>
      <c r="R84">
        <f t="shared" si="2"/>
        <v>0</v>
      </c>
      <c r="S84">
        <f>IF($A84 = "", "", Export!W86)</f>
        <v>0</v>
      </c>
      <c r="T84">
        <f>IF($A84 = "", "", Export!X86)</f>
        <v>0</v>
      </c>
      <c r="U84">
        <f t="shared" si="3"/>
        <v>0</v>
      </c>
      <c r="V84">
        <f>IF($A84 = "", "", Export!Y86)</f>
        <v>0</v>
      </c>
      <c r="W84">
        <f>IF($A84 = "", "", Export!Z86)</f>
        <v>0</v>
      </c>
      <c r="X84">
        <f>IF($A84 = "", "", Export!AA86)</f>
        <v>0</v>
      </c>
      <c r="Y84">
        <f>IF($A84 = "", "", Export!AB86)</f>
        <v>0</v>
      </c>
      <c r="Z84">
        <f>IF($A84 = "", "", Export!AC86)</f>
        <v>0</v>
      </c>
      <c r="AA84">
        <f>IF($A84 = "", "", Export!AD86)</f>
        <v>0</v>
      </c>
      <c r="AB84">
        <f>IF($A84 = "", "", Export!AE86)</f>
        <v>0</v>
      </c>
    </row>
    <row r="85" spans="1:28" x14ac:dyDescent="0.3">
      <c r="A85">
        <f>Export!A87</f>
        <v>0</v>
      </c>
      <c r="B85">
        <f>Export!B87</f>
        <v>0</v>
      </c>
      <c r="C85">
        <f>Export!C87</f>
        <v>0</v>
      </c>
      <c r="D85">
        <f>Export!D87</f>
        <v>0</v>
      </c>
      <c r="E85">
        <f>Export!E87</f>
        <v>0</v>
      </c>
      <c r="F85">
        <f>Export!F87</f>
        <v>0</v>
      </c>
      <c r="G85">
        <f>Export!G87</f>
        <v>0</v>
      </c>
      <c r="H85">
        <f>Export!H87</f>
        <v>0</v>
      </c>
      <c r="I85">
        <f>Export!I87</f>
        <v>0</v>
      </c>
      <c r="J85">
        <f>Export!J87</f>
        <v>0</v>
      </c>
      <c r="K85">
        <f>Export!N87</f>
        <v>0</v>
      </c>
      <c r="L85">
        <f>Export!P87</f>
        <v>0</v>
      </c>
      <c r="R85">
        <f t="shared" si="2"/>
        <v>0</v>
      </c>
      <c r="S85">
        <f>IF($A85 = "", "", Export!W87)</f>
        <v>0</v>
      </c>
      <c r="T85">
        <f>IF($A85 = "", "", Export!X87)</f>
        <v>0</v>
      </c>
      <c r="U85">
        <f t="shared" si="3"/>
        <v>0</v>
      </c>
      <c r="V85">
        <f>IF($A85 = "", "", Export!Y87)</f>
        <v>0</v>
      </c>
      <c r="W85">
        <f>IF($A85 = "", "", Export!Z87)</f>
        <v>0</v>
      </c>
      <c r="X85">
        <f>IF($A85 = "", "", Export!AA87)</f>
        <v>0</v>
      </c>
      <c r="Y85">
        <f>IF($A85 = "", "", Export!AB87)</f>
        <v>0</v>
      </c>
      <c r="Z85">
        <f>IF($A85 = "", "", Export!AC87)</f>
        <v>0</v>
      </c>
      <c r="AA85">
        <f>IF($A85 = "", "", Export!AD87)</f>
        <v>0</v>
      </c>
      <c r="AB85">
        <f>IF($A85 = "", "", Export!AE87)</f>
        <v>0</v>
      </c>
    </row>
    <row r="86" spans="1:28" x14ac:dyDescent="0.3">
      <c r="A86">
        <f>Export!A88</f>
        <v>0</v>
      </c>
      <c r="B86">
        <f>Export!B88</f>
        <v>0</v>
      </c>
      <c r="C86">
        <f>Export!C88</f>
        <v>0</v>
      </c>
      <c r="D86">
        <f>Export!D88</f>
        <v>0</v>
      </c>
      <c r="E86">
        <f>Export!E88</f>
        <v>0</v>
      </c>
      <c r="F86">
        <f>Export!F88</f>
        <v>0</v>
      </c>
      <c r="G86">
        <f>Export!G88</f>
        <v>0</v>
      </c>
      <c r="H86">
        <f>Export!H88</f>
        <v>0</v>
      </c>
      <c r="I86">
        <f>Export!I88</f>
        <v>0</v>
      </c>
      <c r="J86">
        <f>Export!J88</f>
        <v>0</v>
      </c>
      <c r="K86">
        <f>Export!N88</f>
        <v>0</v>
      </c>
      <c r="L86">
        <f>Export!P88</f>
        <v>0</v>
      </c>
      <c r="R86">
        <f t="shared" si="2"/>
        <v>0</v>
      </c>
      <c r="S86">
        <f>IF($A86 = "", "", Export!W88)</f>
        <v>0</v>
      </c>
      <c r="T86">
        <f>IF($A86 = "", "", Export!X88)</f>
        <v>0</v>
      </c>
      <c r="U86">
        <f t="shared" si="3"/>
        <v>0</v>
      </c>
      <c r="V86">
        <f>IF($A86 = "", "", Export!Y88)</f>
        <v>0</v>
      </c>
      <c r="W86">
        <f>IF($A86 = "", "", Export!Z88)</f>
        <v>0</v>
      </c>
      <c r="X86">
        <f>IF($A86 = "", "", Export!AA88)</f>
        <v>0</v>
      </c>
      <c r="Y86">
        <f>IF($A86 = "", "", Export!AB88)</f>
        <v>0</v>
      </c>
      <c r="Z86">
        <f>IF($A86 = "", "", Export!AC88)</f>
        <v>0</v>
      </c>
      <c r="AA86">
        <f>IF($A86 = "", "", Export!AD88)</f>
        <v>0</v>
      </c>
      <c r="AB86">
        <f>IF($A86 = "", "", Export!AE88)</f>
        <v>0</v>
      </c>
    </row>
    <row r="87" spans="1:28" x14ac:dyDescent="0.3">
      <c r="A87">
        <f>Export!A89</f>
        <v>0</v>
      </c>
      <c r="B87">
        <f>Export!B89</f>
        <v>0</v>
      </c>
      <c r="C87">
        <f>Export!C89</f>
        <v>0</v>
      </c>
      <c r="D87">
        <f>Export!D89</f>
        <v>0</v>
      </c>
      <c r="E87">
        <f>Export!E89</f>
        <v>0</v>
      </c>
      <c r="F87">
        <f>Export!F89</f>
        <v>0</v>
      </c>
      <c r="G87">
        <f>Export!G89</f>
        <v>0</v>
      </c>
      <c r="H87">
        <f>Export!H89</f>
        <v>0</v>
      </c>
      <c r="I87">
        <f>Export!I89</f>
        <v>0</v>
      </c>
      <c r="J87">
        <f>Export!J89</f>
        <v>0</v>
      </c>
      <c r="K87">
        <f>Export!N89</f>
        <v>0</v>
      </c>
      <c r="L87">
        <f>Export!P89</f>
        <v>0</v>
      </c>
      <c r="R87">
        <f t="shared" si="2"/>
        <v>0</v>
      </c>
      <c r="S87">
        <f>IF($A87 = "", "", Export!W89)</f>
        <v>0</v>
      </c>
      <c r="T87">
        <f>IF($A87 = "", "", Export!X89)</f>
        <v>0</v>
      </c>
      <c r="U87">
        <f t="shared" si="3"/>
        <v>0</v>
      </c>
      <c r="V87">
        <f>IF($A87 = "", "", Export!Y89)</f>
        <v>0</v>
      </c>
      <c r="W87">
        <f>IF($A87 = "", "", Export!Z89)</f>
        <v>0</v>
      </c>
      <c r="X87">
        <f>IF($A87 = "", "", Export!AA89)</f>
        <v>0</v>
      </c>
      <c r="Y87">
        <f>IF($A87 = "", "", Export!AB89)</f>
        <v>0</v>
      </c>
      <c r="Z87">
        <f>IF($A87 = "", "", Export!AC89)</f>
        <v>0</v>
      </c>
      <c r="AA87">
        <f>IF($A87 = "", "", Export!AD89)</f>
        <v>0</v>
      </c>
      <c r="AB87">
        <f>IF($A87 = "", "", Export!AE89)</f>
        <v>0</v>
      </c>
    </row>
    <row r="88" spans="1:28" x14ac:dyDescent="0.3">
      <c r="A88">
        <f>Export!A90</f>
        <v>0</v>
      </c>
      <c r="B88">
        <f>Export!B90</f>
        <v>0</v>
      </c>
      <c r="C88">
        <f>Export!C90</f>
        <v>0</v>
      </c>
      <c r="D88">
        <f>Export!D90</f>
        <v>0</v>
      </c>
      <c r="E88">
        <f>Export!E90</f>
        <v>0</v>
      </c>
      <c r="F88">
        <f>Export!F90</f>
        <v>0</v>
      </c>
      <c r="G88">
        <f>Export!G90</f>
        <v>0</v>
      </c>
      <c r="H88">
        <f>Export!H90</f>
        <v>0</v>
      </c>
      <c r="I88">
        <f>Export!I90</f>
        <v>0</v>
      </c>
      <c r="J88">
        <f>Export!J90</f>
        <v>0</v>
      </c>
      <c r="K88">
        <f>Export!N90</f>
        <v>0</v>
      </c>
      <c r="L88">
        <f>Export!P90</f>
        <v>0</v>
      </c>
      <c r="R88">
        <f t="shared" si="2"/>
        <v>0</v>
      </c>
      <c r="S88">
        <f>IF($A88 = "", "", Export!W90)</f>
        <v>0</v>
      </c>
      <c r="T88">
        <f>IF($A88 = "", "", Export!X90)</f>
        <v>0</v>
      </c>
      <c r="U88">
        <f t="shared" si="3"/>
        <v>0</v>
      </c>
      <c r="V88">
        <f>IF($A88 = "", "", Export!Y90)</f>
        <v>0</v>
      </c>
      <c r="W88">
        <f>IF($A88 = "", "", Export!Z90)</f>
        <v>0</v>
      </c>
      <c r="X88">
        <f>IF($A88 = "", "", Export!AA90)</f>
        <v>0</v>
      </c>
      <c r="Y88">
        <f>IF($A88 = "", "", Export!AB90)</f>
        <v>0</v>
      </c>
      <c r="Z88">
        <f>IF($A88 = "", "", Export!AC90)</f>
        <v>0</v>
      </c>
      <c r="AA88">
        <f>IF($A88 = "", "", Export!AD90)</f>
        <v>0</v>
      </c>
      <c r="AB88">
        <f>IF($A88 = "", "", Export!AE90)</f>
        <v>0</v>
      </c>
    </row>
    <row r="89" spans="1:28" x14ac:dyDescent="0.3">
      <c r="A89">
        <f>Export!A91</f>
        <v>0</v>
      </c>
      <c r="B89">
        <f>Export!B91</f>
        <v>0</v>
      </c>
      <c r="C89">
        <f>Export!C91</f>
        <v>0</v>
      </c>
      <c r="D89">
        <f>Export!D91</f>
        <v>0</v>
      </c>
      <c r="E89">
        <f>Export!E91</f>
        <v>0</v>
      </c>
      <c r="F89">
        <f>Export!F91</f>
        <v>0</v>
      </c>
      <c r="G89">
        <f>Export!G91</f>
        <v>0</v>
      </c>
      <c r="H89">
        <f>Export!H91</f>
        <v>0</v>
      </c>
      <c r="I89">
        <f>Export!I91</f>
        <v>0</v>
      </c>
      <c r="J89">
        <f>Export!J91</f>
        <v>0</v>
      </c>
      <c r="K89">
        <f>Export!N91</f>
        <v>0</v>
      </c>
      <c r="L89">
        <f>Export!P91</f>
        <v>0</v>
      </c>
      <c r="R89">
        <f t="shared" si="2"/>
        <v>0</v>
      </c>
      <c r="S89">
        <f>IF($A89 = "", "", Export!W91)</f>
        <v>0</v>
      </c>
      <c r="T89">
        <f>IF($A89 = "", "", Export!X91)</f>
        <v>0</v>
      </c>
      <c r="U89">
        <f t="shared" si="3"/>
        <v>0</v>
      </c>
      <c r="V89">
        <f>IF($A89 = "", "", Export!Y91)</f>
        <v>0</v>
      </c>
      <c r="W89">
        <f>IF($A89 = "", "", Export!Z91)</f>
        <v>0</v>
      </c>
      <c r="X89">
        <f>IF($A89 = "", "", Export!AA91)</f>
        <v>0</v>
      </c>
      <c r="Y89">
        <f>IF($A89 = "", "", Export!AB91)</f>
        <v>0</v>
      </c>
      <c r="Z89">
        <f>IF($A89 = "", "", Export!AC91)</f>
        <v>0</v>
      </c>
      <c r="AA89">
        <f>IF($A89 = "", "", Export!AD91)</f>
        <v>0</v>
      </c>
      <c r="AB89">
        <f>IF($A89 = "", "", Export!AE91)</f>
        <v>0</v>
      </c>
    </row>
    <row r="90" spans="1:28" x14ac:dyDescent="0.3">
      <c r="A90">
        <f>Export!A92</f>
        <v>0</v>
      </c>
      <c r="B90">
        <f>Export!B92</f>
        <v>0</v>
      </c>
      <c r="C90">
        <f>Export!C92</f>
        <v>0</v>
      </c>
      <c r="D90">
        <f>Export!D92</f>
        <v>0</v>
      </c>
      <c r="E90">
        <f>Export!E92</f>
        <v>0</v>
      </c>
      <c r="F90">
        <f>Export!F92</f>
        <v>0</v>
      </c>
      <c r="G90">
        <f>Export!G92</f>
        <v>0</v>
      </c>
      <c r="H90">
        <f>Export!H92</f>
        <v>0</v>
      </c>
      <c r="I90">
        <f>Export!I92</f>
        <v>0</v>
      </c>
      <c r="J90">
        <f>Export!J92</f>
        <v>0</v>
      </c>
      <c r="K90">
        <f>Export!N92</f>
        <v>0</v>
      </c>
      <c r="L90">
        <f>Export!P92</f>
        <v>0</v>
      </c>
      <c r="R90">
        <f t="shared" si="2"/>
        <v>0</v>
      </c>
      <c r="S90">
        <f>IF($A90 = "", "", Export!W92)</f>
        <v>0</v>
      </c>
      <c r="T90">
        <f>IF($A90 = "", "", Export!X92)</f>
        <v>0</v>
      </c>
      <c r="U90">
        <f t="shared" si="3"/>
        <v>0</v>
      </c>
      <c r="V90">
        <f>IF($A90 = "", "", Export!Y92)</f>
        <v>0</v>
      </c>
      <c r="W90">
        <f>IF($A90 = "", "", Export!Z92)</f>
        <v>0</v>
      </c>
      <c r="X90">
        <f>IF($A90 = "", "", Export!AA92)</f>
        <v>0</v>
      </c>
      <c r="Y90">
        <f>IF($A90 = "", "", Export!AB92)</f>
        <v>0</v>
      </c>
      <c r="Z90">
        <f>IF($A90 = "", "", Export!AC92)</f>
        <v>0</v>
      </c>
      <c r="AA90">
        <f>IF($A90 = "", "", Export!AD92)</f>
        <v>0</v>
      </c>
      <c r="AB90">
        <f>IF($A90 = "", "", Export!AE92)</f>
        <v>0</v>
      </c>
    </row>
    <row r="91" spans="1:28" x14ac:dyDescent="0.3">
      <c r="A91">
        <f>Export!A93</f>
        <v>0</v>
      </c>
      <c r="B91">
        <f>Export!B93</f>
        <v>0</v>
      </c>
      <c r="C91">
        <f>Export!C93</f>
        <v>0</v>
      </c>
      <c r="D91">
        <f>Export!D93</f>
        <v>0</v>
      </c>
      <c r="E91">
        <f>Export!E93</f>
        <v>0</v>
      </c>
      <c r="F91">
        <f>Export!F93</f>
        <v>0</v>
      </c>
      <c r="G91">
        <f>Export!G93</f>
        <v>0</v>
      </c>
      <c r="H91">
        <f>Export!H93</f>
        <v>0</v>
      </c>
      <c r="I91">
        <f>Export!I93</f>
        <v>0</v>
      </c>
      <c r="J91">
        <f>Export!J93</f>
        <v>0</v>
      </c>
      <c r="K91">
        <f>Export!N93</f>
        <v>0</v>
      </c>
      <c r="L91">
        <f>Export!P93</f>
        <v>0</v>
      </c>
      <c r="R91">
        <f t="shared" si="2"/>
        <v>0</v>
      </c>
      <c r="S91">
        <f>IF($A91 = "", "", Export!W93)</f>
        <v>0</v>
      </c>
      <c r="T91">
        <f>IF($A91 = "", "", Export!X93)</f>
        <v>0</v>
      </c>
      <c r="U91">
        <f t="shared" si="3"/>
        <v>0</v>
      </c>
      <c r="V91">
        <f>IF($A91 = "", "", Export!Y93)</f>
        <v>0</v>
      </c>
      <c r="W91">
        <f>IF($A91 = "", "", Export!Z93)</f>
        <v>0</v>
      </c>
      <c r="X91">
        <f>IF($A91 = "", "", Export!AA93)</f>
        <v>0</v>
      </c>
      <c r="Y91">
        <f>IF($A91 = "", "", Export!AB93)</f>
        <v>0</v>
      </c>
      <c r="Z91">
        <f>IF($A91 = "", "", Export!AC93)</f>
        <v>0</v>
      </c>
      <c r="AA91">
        <f>IF($A91 = "", "", Export!AD93)</f>
        <v>0</v>
      </c>
      <c r="AB91">
        <f>IF($A91 = "", "", Export!AE93)</f>
        <v>0</v>
      </c>
    </row>
    <row r="92" spans="1:28" x14ac:dyDescent="0.3">
      <c r="A92">
        <f>Export!A94</f>
        <v>0</v>
      </c>
      <c r="B92">
        <f>Export!B94</f>
        <v>0</v>
      </c>
      <c r="C92">
        <f>Export!C94</f>
        <v>0</v>
      </c>
      <c r="D92">
        <f>Export!D94</f>
        <v>0</v>
      </c>
      <c r="E92">
        <f>Export!E94</f>
        <v>0</v>
      </c>
      <c r="F92">
        <f>Export!F94</f>
        <v>0</v>
      </c>
      <c r="G92">
        <f>Export!G94</f>
        <v>0</v>
      </c>
      <c r="H92">
        <f>Export!H94</f>
        <v>0</v>
      </c>
      <c r="I92">
        <f>Export!I94</f>
        <v>0</v>
      </c>
      <c r="J92">
        <f>Export!J94</f>
        <v>0</v>
      </c>
      <c r="K92">
        <f>Export!N94</f>
        <v>0</v>
      </c>
      <c r="L92">
        <f>Export!P94</f>
        <v>0</v>
      </c>
      <c r="R92">
        <f t="shared" si="2"/>
        <v>0</v>
      </c>
      <c r="S92">
        <f>IF($A92 = "", "", Export!W94)</f>
        <v>0</v>
      </c>
      <c r="T92">
        <f>IF($A92 = "", "", Export!X94)</f>
        <v>0</v>
      </c>
      <c r="U92">
        <f t="shared" si="3"/>
        <v>0</v>
      </c>
      <c r="V92">
        <f>IF($A92 = "", "", Export!Y94)</f>
        <v>0</v>
      </c>
      <c r="W92">
        <f>IF($A92 = "", "", Export!Z94)</f>
        <v>0</v>
      </c>
      <c r="X92">
        <f>IF($A92 = "", "", Export!AA94)</f>
        <v>0</v>
      </c>
      <c r="Y92">
        <f>IF($A92 = "", "", Export!AB94)</f>
        <v>0</v>
      </c>
      <c r="Z92">
        <f>IF($A92 = "", "", Export!AC94)</f>
        <v>0</v>
      </c>
      <c r="AA92">
        <f>IF($A92 = "", "", Export!AD94)</f>
        <v>0</v>
      </c>
      <c r="AB92">
        <f>IF($A92 = "", "", Export!AE94)</f>
        <v>0</v>
      </c>
    </row>
    <row r="93" spans="1:28" x14ac:dyDescent="0.3">
      <c r="A93">
        <f>Export!A95</f>
        <v>0</v>
      </c>
      <c r="B93">
        <f>Export!B95</f>
        <v>0</v>
      </c>
      <c r="C93">
        <f>Export!C95</f>
        <v>0</v>
      </c>
      <c r="D93">
        <f>Export!D95</f>
        <v>0</v>
      </c>
      <c r="E93">
        <f>Export!E95</f>
        <v>0</v>
      </c>
      <c r="F93">
        <f>Export!F95</f>
        <v>0</v>
      </c>
      <c r="G93">
        <f>Export!G95</f>
        <v>0</v>
      </c>
      <c r="H93">
        <f>Export!H95</f>
        <v>0</v>
      </c>
      <c r="I93">
        <f>Export!I95</f>
        <v>0</v>
      </c>
      <c r="J93">
        <f>Export!J95</f>
        <v>0</v>
      </c>
      <c r="K93">
        <f>Export!N95</f>
        <v>0</v>
      </c>
      <c r="L93">
        <f>Export!P95</f>
        <v>0</v>
      </c>
      <c r="R93">
        <f t="shared" si="2"/>
        <v>0</v>
      </c>
      <c r="S93">
        <f>IF($A93 = "", "", Export!W95)</f>
        <v>0</v>
      </c>
      <c r="T93">
        <f>IF($A93 = "", "", Export!X95)</f>
        <v>0</v>
      </c>
      <c r="U93">
        <f t="shared" si="3"/>
        <v>0</v>
      </c>
      <c r="V93">
        <f>IF($A93 = "", "", Export!Y95)</f>
        <v>0</v>
      </c>
      <c r="W93">
        <f>IF($A93 = "", "", Export!Z95)</f>
        <v>0</v>
      </c>
      <c r="X93">
        <f>IF($A93 = "", "", Export!AA95)</f>
        <v>0</v>
      </c>
      <c r="Y93">
        <f>IF($A93 = "", "", Export!AB95)</f>
        <v>0</v>
      </c>
      <c r="Z93">
        <f>IF($A93 = "", "", Export!AC95)</f>
        <v>0</v>
      </c>
      <c r="AA93">
        <f>IF($A93 = "", "", Export!AD95)</f>
        <v>0</v>
      </c>
      <c r="AB93">
        <f>IF($A93 = "", "", Export!AE95)</f>
        <v>0</v>
      </c>
    </row>
    <row r="94" spans="1:28" x14ac:dyDescent="0.3">
      <c r="A94">
        <f>Export!A96</f>
        <v>0</v>
      </c>
      <c r="B94">
        <f>Export!B96</f>
        <v>0</v>
      </c>
      <c r="C94">
        <f>Export!C96</f>
        <v>0</v>
      </c>
      <c r="D94">
        <f>Export!D96</f>
        <v>0</v>
      </c>
      <c r="E94">
        <f>Export!E96</f>
        <v>0</v>
      </c>
      <c r="F94">
        <f>Export!F96</f>
        <v>0</v>
      </c>
      <c r="G94">
        <f>Export!G96</f>
        <v>0</v>
      </c>
      <c r="H94">
        <f>Export!H96</f>
        <v>0</v>
      </c>
      <c r="I94">
        <f>Export!I96</f>
        <v>0</v>
      </c>
      <c r="J94">
        <f>Export!J96</f>
        <v>0</v>
      </c>
      <c r="K94">
        <f>Export!N96</f>
        <v>0</v>
      </c>
      <c r="L94">
        <f>Export!P96</f>
        <v>0</v>
      </c>
      <c r="R94">
        <f t="shared" si="2"/>
        <v>0</v>
      </c>
      <c r="S94">
        <f>IF($A94 = "", "", Export!W96)</f>
        <v>0</v>
      </c>
      <c r="T94">
        <f>IF($A94 = "", "", Export!X96)</f>
        <v>0</v>
      </c>
      <c r="U94">
        <f t="shared" si="3"/>
        <v>0</v>
      </c>
      <c r="V94">
        <f>IF($A94 = "", "", Export!Y96)</f>
        <v>0</v>
      </c>
      <c r="W94">
        <f>IF($A94 = "", "", Export!Z96)</f>
        <v>0</v>
      </c>
      <c r="X94">
        <f>IF($A94 = "", "", Export!AA96)</f>
        <v>0</v>
      </c>
      <c r="Y94">
        <f>IF($A94 = "", "", Export!AB96)</f>
        <v>0</v>
      </c>
      <c r="Z94">
        <f>IF($A94 = "", "", Export!AC96)</f>
        <v>0</v>
      </c>
      <c r="AA94">
        <f>IF($A94 = "", "", Export!AD96)</f>
        <v>0</v>
      </c>
      <c r="AB94">
        <f>IF($A94 = "", "", Export!AE96)</f>
        <v>0</v>
      </c>
    </row>
    <row r="95" spans="1:28" x14ac:dyDescent="0.3">
      <c r="A95">
        <f>Export!A97</f>
        <v>0</v>
      </c>
      <c r="B95">
        <f>Export!B97</f>
        <v>0</v>
      </c>
      <c r="C95">
        <f>Export!C97</f>
        <v>0</v>
      </c>
      <c r="D95">
        <f>Export!D97</f>
        <v>0</v>
      </c>
      <c r="E95">
        <f>Export!E97</f>
        <v>0</v>
      </c>
      <c r="F95">
        <f>Export!F97</f>
        <v>0</v>
      </c>
      <c r="G95">
        <f>Export!G97</f>
        <v>0</v>
      </c>
      <c r="H95">
        <f>Export!H97</f>
        <v>0</v>
      </c>
      <c r="I95">
        <f>Export!I97</f>
        <v>0</v>
      </c>
      <c r="J95">
        <f>Export!J97</f>
        <v>0</v>
      </c>
      <c r="K95">
        <f>Export!N97</f>
        <v>0</v>
      </c>
      <c r="L95">
        <f>Export!P97</f>
        <v>0</v>
      </c>
      <c r="R95">
        <f t="shared" si="2"/>
        <v>0</v>
      </c>
      <c r="S95">
        <f>IF($A95 = "", "", Export!W97)</f>
        <v>0</v>
      </c>
      <c r="T95">
        <f>IF($A95 = "", "", Export!X97)</f>
        <v>0</v>
      </c>
      <c r="U95">
        <f t="shared" si="3"/>
        <v>0</v>
      </c>
      <c r="V95">
        <f>IF($A95 = "", "", Export!Y97)</f>
        <v>0</v>
      </c>
      <c r="W95">
        <f>IF($A95 = "", "", Export!Z97)</f>
        <v>0</v>
      </c>
      <c r="X95">
        <f>IF($A95 = "", "", Export!AA97)</f>
        <v>0</v>
      </c>
      <c r="Y95">
        <f>IF($A95 = "", "", Export!AB97)</f>
        <v>0</v>
      </c>
      <c r="Z95">
        <f>IF($A95 = "", "", Export!AC97)</f>
        <v>0</v>
      </c>
      <c r="AA95">
        <f>IF($A95 = "", "", Export!AD97)</f>
        <v>0</v>
      </c>
      <c r="AB95">
        <f>IF($A95 = "", "", Export!AE97)</f>
        <v>0</v>
      </c>
    </row>
    <row r="96" spans="1:28" x14ac:dyDescent="0.3">
      <c r="A96">
        <f>Export!A98</f>
        <v>0</v>
      </c>
      <c r="B96">
        <f>Export!B98</f>
        <v>0</v>
      </c>
      <c r="C96">
        <f>Export!C98</f>
        <v>0</v>
      </c>
      <c r="D96">
        <f>Export!D98</f>
        <v>0</v>
      </c>
      <c r="E96">
        <f>Export!E98</f>
        <v>0</v>
      </c>
      <c r="F96">
        <f>Export!F98</f>
        <v>0</v>
      </c>
      <c r="G96">
        <f>Export!G98</f>
        <v>0</v>
      </c>
      <c r="H96">
        <f>Export!H98</f>
        <v>0</v>
      </c>
      <c r="I96">
        <f>Export!I98</f>
        <v>0</v>
      </c>
      <c r="J96">
        <f>Export!J98</f>
        <v>0</v>
      </c>
      <c r="K96">
        <f>Export!N98</f>
        <v>0</v>
      </c>
      <c r="L96">
        <f>Export!P98</f>
        <v>0</v>
      </c>
      <c r="R96">
        <f t="shared" si="2"/>
        <v>0</v>
      </c>
      <c r="S96">
        <f>IF($A96 = "", "", Export!W98)</f>
        <v>0</v>
      </c>
      <c r="T96">
        <f>IF($A96 = "", "", Export!X98)</f>
        <v>0</v>
      </c>
      <c r="U96">
        <f t="shared" si="3"/>
        <v>0</v>
      </c>
      <c r="V96">
        <f>IF($A96 = "", "", Export!Y98)</f>
        <v>0</v>
      </c>
      <c r="W96">
        <f>IF($A96 = "", "", Export!Z98)</f>
        <v>0</v>
      </c>
      <c r="X96">
        <f>IF($A96 = "", "", Export!AA98)</f>
        <v>0</v>
      </c>
      <c r="Y96">
        <f>IF($A96 = "", "", Export!AB98)</f>
        <v>0</v>
      </c>
      <c r="Z96">
        <f>IF($A96 = "", "", Export!AC98)</f>
        <v>0</v>
      </c>
      <c r="AA96">
        <f>IF($A96 = "", "", Export!AD98)</f>
        <v>0</v>
      </c>
      <c r="AB96">
        <f>IF($A96 = "", "", Export!AE98)</f>
        <v>0</v>
      </c>
    </row>
    <row r="97" spans="1:28" x14ac:dyDescent="0.3">
      <c r="A97">
        <f>Export!A99</f>
        <v>0</v>
      </c>
      <c r="B97">
        <f>Export!B99</f>
        <v>0</v>
      </c>
      <c r="C97">
        <f>Export!C99</f>
        <v>0</v>
      </c>
      <c r="D97">
        <f>Export!D99</f>
        <v>0</v>
      </c>
      <c r="E97">
        <f>Export!E99</f>
        <v>0</v>
      </c>
      <c r="F97">
        <f>Export!F99</f>
        <v>0</v>
      </c>
      <c r="G97">
        <f>Export!G99</f>
        <v>0</v>
      </c>
      <c r="H97">
        <f>Export!H99</f>
        <v>0</v>
      </c>
      <c r="I97">
        <f>Export!I99</f>
        <v>0</v>
      </c>
      <c r="J97">
        <f>Export!J99</f>
        <v>0</v>
      </c>
      <c r="K97">
        <f>Export!N99</f>
        <v>0</v>
      </c>
      <c r="L97">
        <f>Export!P99</f>
        <v>0</v>
      </c>
      <c r="R97">
        <f t="shared" si="2"/>
        <v>0</v>
      </c>
      <c r="S97">
        <f>IF($A97 = "", "", Export!W99)</f>
        <v>0</v>
      </c>
      <c r="T97">
        <f>IF($A97 = "", "", Export!X99)</f>
        <v>0</v>
      </c>
      <c r="U97">
        <f t="shared" si="3"/>
        <v>0</v>
      </c>
      <c r="V97">
        <f>IF($A97 = "", "", Export!Y99)</f>
        <v>0</v>
      </c>
      <c r="W97">
        <f>IF($A97 = "", "", Export!Z99)</f>
        <v>0</v>
      </c>
      <c r="X97">
        <f>IF($A97 = "", "", Export!AA99)</f>
        <v>0</v>
      </c>
      <c r="Y97">
        <f>IF($A97 = "", "", Export!AB99)</f>
        <v>0</v>
      </c>
      <c r="Z97">
        <f>IF($A97 = "", "", Export!AC99)</f>
        <v>0</v>
      </c>
      <c r="AA97">
        <f>IF($A97 = "", "", Export!AD99)</f>
        <v>0</v>
      </c>
      <c r="AB97">
        <f>IF($A97 = "", "", Export!AE99)</f>
        <v>0</v>
      </c>
    </row>
    <row r="98" spans="1:28" x14ac:dyDescent="0.3">
      <c r="A98">
        <f>Export!A100</f>
        <v>0</v>
      </c>
      <c r="B98">
        <f>Export!B100</f>
        <v>0</v>
      </c>
      <c r="C98">
        <f>Export!C100</f>
        <v>0</v>
      </c>
      <c r="D98">
        <f>Export!D100</f>
        <v>0</v>
      </c>
      <c r="E98">
        <f>Export!E100</f>
        <v>0</v>
      </c>
      <c r="F98">
        <f>Export!F100</f>
        <v>0</v>
      </c>
      <c r="G98">
        <f>Export!G100</f>
        <v>0</v>
      </c>
      <c r="H98">
        <f>Export!H100</f>
        <v>0</v>
      </c>
      <c r="I98">
        <f>Export!I100</f>
        <v>0</v>
      </c>
      <c r="J98">
        <f>Export!J100</f>
        <v>0</v>
      </c>
      <c r="K98">
        <f>Export!N100</f>
        <v>0</v>
      </c>
      <c r="L98">
        <f>Export!P100</f>
        <v>0</v>
      </c>
      <c r="R98">
        <f t="shared" si="2"/>
        <v>0</v>
      </c>
      <c r="S98">
        <f>IF($A98 = "", "", Export!W100)</f>
        <v>0</v>
      </c>
      <c r="T98">
        <f>IF($A98 = "", "", Export!X100)</f>
        <v>0</v>
      </c>
      <c r="U98">
        <f t="shared" si="3"/>
        <v>0</v>
      </c>
      <c r="V98">
        <f>IF($A98 = "", "", Export!Y100)</f>
        <v>0</v>
      </c>
      <c r="W98">
        <f>IF($A98 = "", "", Export!Z100)</f>
        <v>0</v>
      </c>
      <c r="X98">
        <f>IF($A98 = "", "", Export!AA100)</f>
        <v>0</v>
      </c>
      <c r="Y98">
        <f>IF($A98 = "", "", Export!AB100)</f>
        <v>0</v>
      </c>
      <c r="Z98">
        <f>IF($A98 = "", "", Export!AC100)</f>
        <v>0</v>
      </c>
      <c r="AA98">
        <f>IF($A98 = "", "", Export!AD100)</f>
        <v>0</v>
      </c>
      <c r="AB98">
        <f>IF($A98 = "", "", Export!AE100)</f>
        <v>0</v>
      </c>
    </row>
    <row r="99" spans="1:28" x14ac:dyDescent="0.3">
      <c r="A99">
        <f>Export!A101</f>
        <v>0</v>
      </c>
      <c r="B99">
        <f>Export!B101</f>
        <v>0</v>
      </c>
      <c r="C99">
        <f>Export!C101</f>
        <v>0</v>
      </c>
      <c r="D99">
        <f>Export!D101</f>
        <v>0</v>
      </c>
      <c r="E99">
        <f>Export!E101</f>
        <v>0</v>
      </c>
      <c r="F99">
        <f>Export!F101</f>
        <v>0</v>
      </c>
      <c r="G99">
        <f>Export!G101</f>
        <v>0</v>
      </c>
      <c r="H99">
        <f>Export!H101</f>
        <v>0</v>
      </c>
      <c r="I99">
        <f>Export!I101</f>
        <v>0</v>
      </c>
      <c r="J99">
        <f>Export!J101</f>
        <v>0</v>
      </c>
      <c r="K99">
        <f>Export!N101</f>
        <v>0</v>
      </c>
      <c r="L99">
        <f>Export!P101</f>
        <v>0</v>
      </c>
      <c r="R99">
        <f t="shared" si="2"/>
        <v>0</v>
      </c>
      <c r="S99">
        <f>IF($A99 = "", "", Export!W101)</f>
        <v>0</v>
      </c>
      <c r="T99">
        <f>IF($A99 = "", "", Export!X101)</f>
        <v>0</v>
      </c>
      <c r="U99">
        <f t="shared" si="3"/>
        <v>0</v>
      </c>
      <c r="V99">
        <f>IF($A99 = "", "", Export!Y101)</f>
        <v>0</v>
      </c>
      <c r="W99">
        <f>IF($A99 = "", "", Export!Z101)</f>
        <v>0</v>
      </c>
      <c r="X99">
        <f>IF($A99 = "", "", Export!AA101)</f>
        <v>0</v>
      </c>
      <c r="Y99">
        <f>IF($A99 = "", "", Export!AB101)</f>
        <v>0</v>
      </c>
      <c r="Z99">
        <f>IF($A99 = "", "", Export!AC101)</f>
        <v>0</v>
      </c>
      <c r="AA99">
        <f>IF($A99 = "", "", Export!AD101)</f>
        <v>0</v>
      </c>
      <c r="AB99">
        <f>IF($A99 = "", "", Export!AE101)</f>
        <v>0</v>
      </c>
    </row>
    <row r="100" spans="1:28" x14ac:dyDescent="0.3">
      <c r="A100">
        <f>Export!A102</f>
        <v>0</v>
      </c>
      <c r="B100">
        <f>Export!B102</f>
        <v>0</v>
      </c>
      <c r="C100">
        <f>Export!C102</f>
        <v>0</v>
      </c>
      <c r="D100">
        <f>Export!D102</f>
        <v>0</v>
      </c>
      <c r="E100">
        <f>Export!E102</f>
        <v>0</v>
      </c>
      <c r="F100">
        <f>Export!F102</f>
        <v>0</v>
      </c>
      <c r="G100">
        <f>Export!G102</f>
        <v>0</v>
      </c>
      <c r="H100">
        <f>Export!H102</f>
        <v>0</v>
      </c>
      <c r="I100">
        <f>Export!I102</f>
        <v>0</v>
      </c>
      <c r="J100">
        <f>Export!J102</f>
        <v>0</v>
      </c>
      <c r="K100">
        <f>Export!N102</f>
        <v>0</v>
      </c>
      <c r="L100">
        <f>Export!P102</f>
        <v>0</v>
      </c>
      <c r="R100">
        <f t="shared" si="2"/>
        <v>0</v>
      </c>
      <c r="S100">
        <f>IF($A100 = "", "", Export!W102)</f>
        <v>0</v>
      </c>
      <c r="T100">
        <f>IF($A100 = "", "", Export!X102)</f>
        <v>0</v>
      </c>
      <c r="U100">
        <f t="shared" si="3"/>
        <v>0</v>
      </c>
      <c r="V100">
        <f>IF($A100 = "", "", Export!Y102)</f>
        <v>0</v>
      </c>
      <c r="W100">
        <f>IF($A100 = "", "", Export!Z102)</f>
        <v>0</v>
      </c>
      <c r="X100">
        <f>IF($A100 = "", "", Export!AA102)</f>
        <v>0</v>
      </c>
      <c r="Y100">
        <f>IF($A100 = "", "", Export!AB102)</f>
        <v>0</v>
      </c>
      <c r="Z100">
        <f>IF($A100 = "", "", Export!AC102)</f>
        <v>0</v>
      </c>
      <c r="AA100">
        <f>IF($A100 = "", "", Export!AD102)</f>
        <v>0</v>
      </c>
      <c r="AB100">
        <f>IF($A100 = "", "", Export!AE102)</f>
        <v>0</v>
      </c>
    </row>
    <row r="101" spans="1:28" x14ac:dyDescent="0.3">
      <c r="A101">
        <f>Export!A103</f>
        <v>0</v>
      </c>
      <c r="B101">
        <f>Export!B103</f>
        <v>0</v>
      </c>
      <c r="C101">
        <f>Export!C103</f>
        <v>0</v>
      </c>
      <c r="D101">
        <f>Export!D103</f>
        <v>0</v>
      </c>
      <c r="E101">
        <f>Export!E103</f>
        <v>0</v>
      </c>
      <c r="F101">
        <f>Export!F103</f>
        <v>0</v>
      </c>
      <c r="G101">
        <f>Export!G103</f>
        <v>0</v>
      </c>
      <c r="H101">
        <f>Export!H103</f>
        <v>0</v>
      </c>
      <c r="I101">
        <f>Export!I103</f>
        <v>0</v>
      </c>
      <c r="J101">
        <f>Export!J103</f>
        <v>0</v>
      </c>
      <c r="K101">
        <f>Export!N103</f>
        <v>0</v>
      </c>
      <c r="L101">
        <f>Export!P103</f>
        <v>0</v>
      </c>
      <c r="R101">
        <f t="shared" si="2"/>
        <v>0</v>
      </c>
      <c r="S101">
        <f>IF($A101 = "", "", Export!W103)</f>
        <v>0</v>
      </c>
      <c r="T101">
        <f>IF($A101 = "", "", Export!X103)</f>
        <v>0</v>
      </c>
      <c r="U101">
        <f t="shared" si="3"/>
        <v>0</v>
      </c>
      <c r="V101">
        <f>IF($A101 = "", "", Export!Y103)</f>
        <v>0</v>
      </c>
      <c r="W101">
        <f>IF($A101 = "", "", Export!Z103)</f>
        <v>0</v>
      </c>
      <c r="X101">
        <f>IF($A101 = "", "", Export!AA103)</f>
        <v>0</v>
      </c>
      <c r="Y101">
        <f>IF($A101 = "", "", Export!AB103)</f>
        <v>0</v>
      </c>
      <c r="Z101">
        <f>IF($A101 = "", "", Export!AC103)</f>
        <v>0</v>
      </c>
      <c r="AA101">
        <f>IF($A101 = "", "", Export!AD103)</f>
        <v>0</v>
      </c>
      <c r="AB101">
        <f>IF($A101 = "", "", Export!AE103)</f>
        <v>0</v>
      </c>
    </row>
    <row r="102" spans="1:28" x14ac:dyDescent="0.3">
      <c r="A102">
        <f>Export!A104</f>
        <v>0</v>
      </c>
      <c r="B102">
        <f>Export!B104</f>
        <v>0</v>
      </c>
      <c r="C102">
        <f>Export!C104</f>
        <v>0</v>
      </c>
      <c r="D102">
        <f>Export!D104</f>
        <v>0</v>
      </c>
      <c r="E102">
        <f>Export!E104</f>
        <v>0</v>
      </c>
      <c r="F102">
        <f>Export!F104</f>
        <v>0</v>
      </c>
      <c r="G102">
        <f>Export!G104</f>
        <v>0</v>
      </c>
      <c r="H102">
        <f>Export!H104</f>
        <v>0</v>
      </c>
      <c r="I102">
        <f>Export!I104</f>
        <v>0</v>
      </c>
      <c r="J102">
        <f>Export!J104</f>
        <v>0</v>
      </c>
      <c r="K102">
        <f>Export!N104</f>
        <v>0</v>
      </c>
      <c r="L102">
        <f>Export!P104</f>
        <v>0</v>
      </c>
      <c r="R102">
        <f t="shared" si="2"/>
        <v>0</v>
      </c>
      <c r="S102">
        <f>IF($A102 = "", "", Export!W104)</f>
        <v>0</v>
      </c>
      <c r="T102">
        <f>IF($A102 = "", "", Export!X104)</f>
        <v>0</v>
      </c>
      <c r="U102">
        <f t="shared" si="3"/>
        <v>0</v>
      </c>
      <c r="V102">
        <f>IF($A102 = "", "", Export!Y104)</f>
        <v>0</v>
      </c>
      <c r="W102">
        <f>IF($A102 = "", "", Export!Z104)</f>
        <v>0</v>
      </c>
      <c r="X102">
        <f>IF($A102 = "", "", Export!AA104)</f>
        <v>0</v>
      </c>
      <c r="Y102">
        <f>IF($A102 = "", "", Export!AB104)</f>
        <v>0</v>
      </c>
      <c r="Z102">
        <f>IF($A102 = "", "", Export!AC104)</f>
        <v>0</v>
      </c>
      <c r="AA102">
        <f>IF($A102 = "", "", Export!AD104)</f>
        <v>0</v>
      </c>
      <c r="AB102">
        <f>IF($A102 = "", "", Export!AE104)</f>
        <v>0</v>
      </c>
    </row>
    <row r="103" spans="1:28" x14ac:dyDescent="0.3">
      <c r="A103">
        <f>Export!A105</f>
        <v>0</v>
      </c>
      <c r="B103">
        <f>Export!B105</f>
        <v>0</v>
      </c>
      <c r="C103">
        <f>Export!C105</f>
        <v>0</v>
      </c>
      <c r="D103">
        <f>Export!D105</f>
        <v>0</v>
      </c>
      <c r="E103">
        <f>Export!E105</f>
        <v>0</v>
      </c>
      <c r="F103">
        <f>Export!F105</f>
        <v>0</v>
      </c>
      <c r="G103">
        <f>Export!G105</f>
        <v>0</v>
      </c>
      <c r="H103">
        <f>Export!H105</f>
        <v>0</v>
      </c>
      <c r="I103">
        <f>Export!I105</f>
        <v>0</v>
      </c>
      <c r="J103">
        <f>Export!J105</f>
        <v>0</v>
      </c>
      <c r="K103">
        <f>Export!N105</f>
        <v>0</v>
      </c>
      <c r="L103">
        <f>Export!P105</f>
        <v>0</v>
      </c>
      <c r="R103">
        <f t="shared" si="2"/>
        <v>0</v>
      </c>
      <c r="S103">
        <f>IF($A103 = "", "", Export!W105)</f>
        <v>0</v>
      </c>
      <c r="T103">
        <f>IF($A103 = "", "", Export!X105)</f>
        <v>0</v>
      </c>
      <c r="U103">
        <f t="shared" si="3"/>
        <v>0</v>
      </c>
      <c r="V103">
        <f>IF($A103 = "", "", Export!Y105)</f>
        <v>0</v>
      </c>
      <c r="W103">
        <f>IF($A103 = "", "", Export!Z105)</f>
        <v>0</v>
      </c>
      <c r="X103">
        <f>IF($A103 = "", "", Export!AA105)</f>
        <v>0</v>
      </c>
      <c r="Y103">
        <f>IF($A103 = "", "", Export!AB105)</f>
        <v>0</v>
      </c>
      <c r="Z103">
        <f>IF($A103 = "", "", Export!AC105)</f>
        <v>0</v>
      </c>
      <c r="AA103">
        <f>IF($A103 = "", "", Export!AD105)</f>
        <v>0</v>
      </c>
      <c r="AB103">
        <f>IF($A103 = "", "", Export!AE105)</f>
        <v>0</v>
      </c>
    </row>
    <row r="104" spans="1:28" x14ac:dyDescent="0.3">
      <c r="A104">
        <f>Export!A106</f>
        <v>0</v>
      </c>
      <c r="B104">
        <f>Export!B106</f>
        <v>0</v>
      </c>
      <c r="C104">
        <f>Export!C106</f>
        <v>0</v>
      </c>
      <c r="D104">
        <f>Export!D106</f>
        <v>0</v>
      </c>
      <c r="E104">
        <f>Export!E106</f>
        <v>0</v>
      </c>
      <c r="F104">
        <f>Export!F106</f>
        <v>0</v>
      </c>
      <c r="G104">
        <f>Export!G106</f>
        <v>0</v>
      </c>
      <c r="H104">
        <f>Export!H106</f>
        <v>0</v>
      </c>
      <c r="I104">
        <f>Export!I106</f>
        <v>0</v>
      </c>
      <c r="J104">
        <f>Export!J106</f>
        <v>0</v>
      </c>
      <c r="K104">
        <f>Export!N106</f>
        <v>0</v>
      </c>
      <c r="L104">
        <f>Export!P106</f>
        <v>0</v>
      </c>
      <c r="R104">
        <f t="shared" si="2"/>
        <v>0</v>
      </c>
      <c r="S104">
        <f>IF($A104 = "", "", Export!W106)</f>
        <v>0</v>
      </c>
      <c r="T104">
        <f>IF($A104 = "", "", Export!X106)</f>
        <v>0</v>
      </c>
      <c r="U104">
        <f t="shared" si="3"/>
        <v>0</v>
      </c>
      <c r="V104">
        <f>IF($A104 = "", "", Export!Y106)</f>
        <v>0</v>
      </c>
      <c r="W104">
        <f>IF($A104 = "", "", Export!Z106)</f>
        <v>0</v>
      </c>
      <c r="X104">
        <f>IF($A104 = "", "", Export!AA106)</f>
        <v>0</v>
      </c>
      <c r="Y104">
        <f>IF($A104 = "", "", Export!AB106)</f>
        <v>0</v>
      </c>
      <c r="Z104">
        <f>IF($A104 = "", "", Export!AC106)</f>
        <v>0</v>
      </c>
      <c r="AA104">
        <f>IF($A104 = "", "", Export!AD106)</f>
        <v>0</v>
      </c>
      <c r="AB104">
        <f>IF($A104 = "", "", Export!AE106)</f>
        <v>0</v>
      </c>
    </row>
    <row r="105" spans="1:28" x14ac:dyDescent="0.3">
      <c r="A105">
        <f>Export!A107</f>
        <v>0</v>
      </c>
      <c r="B105">
        <f>Export!B107</f>
        <v>0</v>
      </c>
      <c r="C105">
        <f>Export!C107</f>
        <v>0</v>
      </c>
      <c r="D105">
        <f>Export!D107</f>
        <v>0</v>
      </c>
      <c r="E105">
        <f>Export!E107</f>
        <v>0</v>
      </c>
      <c r="F105">
        <f>Export!F107</f>
        <v>0</v>
      </c>
      <c r="G105">
        <f>Export!G107</f>
        <v>0</v>
      </c>
      <c r="H105">
        <f>Export!H107</f>
        <v>0</v>
      </c>
      <c r="I105">
        <f>Export!I107</f>
        <v>0</v>
      </c>
      <c r="J105">
        <f>Export!J107</f>
        <v>0</v>
      </c>
      <c r="K105">
        <f>Export!N107</f>
        <v>0</v>
      </c>
      <c r="L105">
        <f>Export!P107</f>
        <v>0</v>
      </c>
      <c r="R105">
        <f t="shared" si="2"/>
        <v>0</v>
      </c>
      <c r="S105">
        <f>IF($A105 = "", "", Export!W107)</f>
        <v>0</v>
      </c>
      <c r="T105">
        <f>IF($A105 = "", "", Export!X107)</f>
        <v>0</v>
      </c>
      <c r="U105">
        <f t="shared" si="3"/>
        <v>0</v>
      </c>
      <c r="V105">
        <f>IF($A105 = "", "", Export!Y107)</f>
        <v>0</v>
      </c>
      <c r="W105">
        <f>IF($A105 = "", "", Export!Z107)</f>
        <v>0</v>
      </c>
      <c r="X105">
        <f>IF($A105 = "", "", Export!AA107)</f>
        <v>0</v>
      </c>
      <c r="Y105">
        <f>IF($A105 = "", "", Export!AB107)</f>
        <v>0</v>
      </c>
      <c r="Z105">
        <f>IF($A105 = "", "", Export!AC107)</f>
        <v>0</v>
      </c>
      <c r="AA105">
        <f>IF($A105 = "", "", Export!AD107)</f>
        <v>0</v>
      </c>
      <c r="AB105">
        <f>IF($A105 = "", "", Export!AE107)</f>
        <v>0</v>
      </c>
    </row>
    <row r="106" spans="1:28" x14ac:dyDescent="0.3">
      <c r="A106">
        <f>Export!A108</f>
        <v>0</v>
      </c>
      <c r="B106">
        <f>Export!B108</f>
        <v>0</v>
      </c>
      <c r="C106">
        <f>Export!C108</f>
        <v>0</v>
      </c>
      <c r="D106">
        <f>Export!D108</f>
        <v>0</v>
      </c>
      <c r="E106">
        <f>Export!E108</f>
        <v>0</v>
      </c>
      <c r="F106">
        <f>Export!F108</f>
        <v>0</v>
      </c>
      <c r="G106">
        <f>Export!G108</f>
        <v>0</v>
      </c>
      <c r="H106">
        <f>Export!H108</f>
        <v>0</v>
      </c>
      <c r="I106">
        <f>Export!I108</f>
        <v>0</v>
      </c>
      <c r="J106">
        <f>Export!J108</f>
        <v>0</v>
      </c>
      <c r="K106">
        <f>Export!N108</f>
        <v>0</v>
      </c>
      <c r="L106">
        <f>Export!P108</f>
        <v>0</v>
      </c>
      <c r="R106">
        <f t="shared" si="2"/>
        <v>0</v>
      </c>
      <c r="S106">
        <f>IF($A106 = "", "", Export!W108)</f>
        <v>0</v>
      </c>
      <c r="T106">
        <f>IF($A106 = "", "", Export!X108)</f>
        <v>0</v>
      </c>
      <c r="U106">
        <f t="shared" si="3"/>
        <v>0</v>
      </c>
      <c r="V106">
        <f>IF($A106 = "", "", Export!Y108)</f>
        <v>0</v>
      </c>
      <c r="W106">
        <f>IF($A106 = "", "", Export!Z108)</f>
        <v>0</v>
      </c>
      <c r="X106">
        <f>IF($A106 = "", "", Export!AA108)</f>
        <v>0</v>
      </c>
      <c r="Y106">
        <f>IF($A106 = "", "", Export!AB108)</f>
        <v>0</v>
      </c>
      <c r="Z106">
        <f>IF($A106 = "", "", Export!AC108)</f>
        <v>0</v>
      </c>
      <c r="AA106">
        <f>IF($A106 = "", "", Export!AD108)</f>
        <v>0</v>
      </c>
      <c r="AB106">
        <f>IF($A106 = "", "", Export!AE108)</f>
        <v>0</v>
      </c>
    </row>
    <row r="107" spans="1:28" x14ac:dyDescent="0.3">
      <c r="A107">
        <f>Export!A109</f>
        <v>0</v>
      </c>
      <c r="B107">
        <f>Export!B109</f>
        <v>0</v>
      </c>
      <c r="C107">
        <f>Export!C109</f>
        <v>0</v>
      </c>
      <c r="D107">
        <f>Export!D109</f>
        <v>0</v>
      </c>
      <c r="E107">
        <f>Export!E109</f>
        <v>0</v>
      </c>
      <c r="F107">
        <f>Export!F109</f>
        <v>0</v>
      </c>
      <c r="G107">
        <f>Export!G109</f>
        <v>0</v>
      </c>
      <c r="H107">
        <f>Export!H109</f>
        <v>0</v>
      </c>
      <c r="I107">
        <f>Export!I109</f>
        <v>0</v>
      </c>
      <c r="J107">
        <f>Export!J109</f>
        <v>0</v>
      </c>
      <c r="K107">
        <f>Export!N109</f>
        <v>0</v>
      </c>
      <c r="L107">
        <f>Export!P109</f>
        <v>0</v>
      </c>
      <c r="R107">
        <f t="shared" si="2"/>
        <v>0</v>
      </c>
      <c r="S107">
        <f>IF($A107 = "", "", Export!W109)</f>
        <v>0</v>
      </c>
      <c r="T107">
        <f>IF($A107 = "", "", Export!X109)</f>
        <v>0</v>
      </c>
      <c r="U107">
        <f t="shared" si="3"/>
        <v>0</v>
      </c>
      <c r="V107">
        <f>IF($A107 = "", "", Export!Y109)</f>
        <v>0</v>
      </c>
      <c r="W107">
        <f>IF($A107 = "", "", Export!Z109)</f>
        <v>0</v>
      </c>
      <c r="X107">
        <f>IF($A107 = "", "", Export!AA109)</f>
        <v>0</v>
      </c>
      <c r="Y107">
        <f>IF($A107 = "", "", Export!AB109)</f>
        <v>0</v>
      </c>
      <c r="Z107">
        <f>IF($A107 = "", "", Export!AC109)</f>
        <v>0</v>
      </c>
      <c r="AA107">
        <f>IF($A107 = "", "", Export!AD109)</f>
        <v>0</v>
      </c>
      <c r="AB107">
        <f>IF($A107 = "", "", Export!AE109)</f>
        <v>0</v>
      </c>
    </row>
    <row r="108" spans="1:28" x14ac:dyDescent="0.3">
      <c r="A108">
        <f>Export!A110</f>
        <v>0</v>
      </c>
      <c r="B108">
        <f>Export!B110</f>
        <v>0</v>
      </c>
      <c r="C108">
        <f>Export!C110</f>
        <v>0</v>
      </c>
      <c r="D108">
        <f>Export!D110</f>
        <v>0</v>
      </c>
      <c r="E108">
        <f>Export!E110</f>
        <v>0</v>
      </c>
      <c r="F108">
        <f>Export!F110</f>
        <v>0</v>
      </c>
      <c r="G108">
        <f>Export!G110</f>
        <v>0</v>
      </c>
      <c r="H108">
        <f>Export!H110</f>
        <v>0</v>
      </c>
      <c r="I108">
        <f>Export!I110</f>
        <v>0</v>
      </c>
      <c r="J108">
        <f>Export!J110</f>
        <v>0</v>
      </c>
      <c r="K108">
        <f>Export!N110</f>
        <v>0</v>
      </c>
      <c r="L108">
        <f>Export!P110</f>
        <v>0</v>
      </c>
      <c r="R108">
        <f t="shared" si="2"/>
        <v>0</v>
      </c>
      <c r="S108">
        <f>IF($A108 = "", "", Export!W110)</f>
        <v>0</v>
      </c>
      <c r="T108">
        <f>IF($A108 = "", "", Export!X110)</f>
        <v>0</v>
      </c>
      <c r="U108">
        <f t="shared" si="3"/>
        <v>0</v>
      </c>
      <c r="V108">
        <f>IF($A108 = "", "", Export!Y110)</f>
        <v>0</v>
      </c>
      <c r="W108">
        <f>IF($A108 = "", "", Export!Z110)</f>
        <v>0</v>
      </c>
      <c r="X108">
        <f>IF($A108 = "", "", Export!AA110)</f>
        <v>0</v>
      </c>
      <c r="Y108">
        <f>IF($A108 = "", "", Export!AB110)</f>
        <v>0</v>
      </c>
      <c r="Z108">
        <f>IF($A108 = "", "", Export!AC110)</f>
        <v>0</v>
      </c>
      <c r="AA108">
        <f>IF($A108 = "", "", Export!AD110)</f>
        <v>0</v>
      </c>
      <c r="AB108">
        <f>IF($A108 = "", "", Export!AE110)</f>
        <v>0</v>
      </c>
    </row>
    <row r="109" spans="1:28" x14ac:dyDescent="0.3">
      <c r="A109">
        <f>Export!A111</f>
        <v>0</v>
      </c>
      <c r="B109">
        <f>Export!B111</f>
        <v>0</v>
      </c>
      <c r="C109">
        <f>Export!C111</f>
        <v>0</v>
      </c>
      <c r="D109">
        <f>Export!D111</f>
        <v>0</v>
      </c>
      <c r="E109">
        <f>Export!E111</f>
        <v>0</v>
      </c>
      <c r="F109">
        <f>Export!F111</f>
        <v>0</v>
      </c>
      <c r="G109">
        <f>Export!G111</f>
        <v>0</v>
      </c>
      <c r="H109">
        <f>Export!H111</f>
        <v>0</v>
      </c>
      <c r="I109">
        <f>Export!I111</f>
        <v>0</v>
      </c>
      <c r="J109">
        <f>Export!J111</f>
        <v>0</v>
      </c>
      <c r="K109">
        <f>Export!N111</f>
        <v>0</v>
      </c>
      <c r="L109">
        <f>Export!P111</f>
        <v>0</v>
      </c>
      <c r="R109">
        <f t="shared" si="2"/>
        <v>0</v>
      </c>
      <c r="S109">
        <f>IF($A109 = "", "", Export!W111)</f>
        <v>0</v>
      </c>
      <c r="T109">
        <f>IF($A109 = "", "", Export!X111)</f>
        <v>0</v>
      </c>
      <c r="U109">
        <f t="shared" si="3"/>
        <v>0</v>
      </c>
      <c r="V109">
        <f>IF($A109 = "", "", Export!Y111)</f>
        <v>0</v>
      </c>
      <c r="W109">
        <f>IF($A109 = "", "", Export!Z111)</f>
        <v>0</v>
      </c>
      <c r="X109">
        <f>IF($A109 = "", "", Export!AA111)</f>
        <v>0</v>
      </c>
      <c r="Y109">
        <f>IF($A109 = "", "", Export!AB111)</f>
        <v>0</v>
      </c>
      <c r="Z109">
        <f>IF($A109 = "", "", Export!AC111)</f>
        <v>0</v>
      </c>
      <c r="AA109">
        <f>IF($A109 = "", "", Export!AD111)</f>
        <v>0</v>
      </c>
      <c r="AB109">
        <f>IF($A109 = "", "", Export!AE111)</f>
        <v>0</v>
      </c>
    </row>
    <row r="110" spans="1:28" x14ac:dyDescent="0.3">
      <c r="A110">
        <f>Export!A112</f>
        <v>0</v>
      </c>
      <c r="B110">
        <f>Export!B112</f>
        <v>0</v>
      </c>
      <c r="C110">
        <f>Export!C112</f>
        <v>0</v>
      </c>
      <c r="D110">
        <f>Export!D112</f>
        <v>0</v>
      </c>
      <c r="E110">
        <f>Export!E112</f>
        <v>0</v>
      </c>
      <c r="F110">
        <f>Export!F112</f>
        <v>0</v>
      </c>
      <c r="G110">
        <f>Export!G112</f>
        <v>0</v>
      </c>
      <c r="H110">
        <f>Export!H112</f>
        <v>0</v>
      </c>
      <c r="I110">
        <f>Export!I112</f>
        <v>0</v>
      </c>
      <c r="J110">
        <f>Export!J112</f>
        <v>0</v>
      </c>
      <c r="K110">
        <f>Export!N112</f>
        <v>0</v>
      </c>
      <c r="L110">
        <f>Export!P112</f>
        <v>0</v>
      </c>
      <c r="R110">
        <f t="shared" si="2"/>
        <v>0</v>
      </c>
      <c r="S110">
        <f>IF($A110 = "", "", Export!W112)</f>
        <v>0</v>
      </c>
      <c r="T110">
        <f>IF($A110 = "", "", Export!X112)</f>
        <v>0</v>
      </c>
      <c r="U110">
        <f t="shared" si="3"/>
        <v>0</v>
      </c>
      <c r="V110">
        <f>IF($A110 = "", "", Export!Y112)</f>
        <v>0</v>
      </c>
      <c r="W110">
        <f>IF($A110 = "", "", Export!Z112)</f>
        <v>0</v>
      </c>
      <c r="X110">
        <f>IF($A110 = "", "", Export!AA112)</f>
        <v>0</v>
      </c>
      <c r="Y110">
        <f>IF($A110 = "", "", Export!AB112)</f>
        <v>0</v>
      </c>
      <c r="Z110">
        <f>IF($A110 = "", "", Export!AC112)</f>
        <v>0</v>
      </c>
      <c r="AA110">
        <f>IF($A110 = "", "", Export!AD112)</f>
        <v>0</v>
      </c>
      <c r="AB110">
        <f>IF($A110 = "", "", Export!AE112)</f>
        <v>0</v>
      </c>
    </row>
    <row r="111" spans="1:28" x14ac:dyDescent="0.3">
      <c r="A111">
        <f>Export!A113</f>
        <v>0</v>
      </c>
      <c r="B111">
        <f>Export!B113</f>
        <v>0</v>
      </c>
      <c r="C111">
        <f>Export!C113</f>
        <v>0</v>
      </c>
      <c r="D111">
        <f>Export!D113</f>
        <v>0</v>
      </c>
      <c r="E111">
        <f>Export!E113</f>
        <v>0</v>
      </c>
      <c r="F111">
        <f>Export!F113</f>
        <v>0</v>
      </c>
      <c r="G111">
        <f>Export!G113</f>
        <v>0</v>
      </c>
      <c r="H111">
        <f>Export!H113</f>
        <v>0</v>
      </c>
      <c r="I111">
        <f>Export!I113</f>
        <v>0</v>
      </c>
      <c r="J111">
        <f>Export!J113</f>
        <v>0</v>
      </c>
      <c r="K111">
        <f>Export!N113</f>
        <v>0</v>
      </c>
      <c r="L111">
        <f>Export!P113</f>
        <v>0</v>
      </c>
      <c r="R111">
        <f t="shared" si="2"/>
        <v>0</v>
      </c>
      <c r="S111">
        <f>IF($A111 = "", "", Export!W113)</f>
        <v>0</v>
      </c>
      <c r="T111">
        <f>IF($A111 = "", "", Export!X113)</f>
        <v>0</v>
      </c>
      <c r="U111">
        <f t="shared" si="3"/>
        <v>0</v>
      </c>
      <c r="V111">
        <f>IF($A111 = "", "", Export!Y113)</f>
        <v>0</v>
      </c>
      <c r="W111">
        <f>IF($A111 = "", "", Export!Z113)</f>
        <v>0</v>
      </c>
      <c r="X111">
        <f>IF($A111 = "", "", Export!AA113)</f>
        <v>0</v>
      </c>
      <c r="Y111">
        <f>IF($A111 = "", "", Export!AB113)</f>
        <v>0</v>
      </c>
      <c r="Z111">
        <f>IF($A111 = "", "", Export!AC113)</f>
        <v>0</v>
      </c>
      <c r="AA111">
        <f>IF($A111 = "", "", Export!AD113)</f>
        <v>0</v>
      </c>
      <c r="AB111">
        <f>IF($A111 = "", "", Export!AE113)</f>
        <v>0</v>
      </c>
    </row>
    <row r="112" spans="1:28" x14ac:dyDescent="0.3">
      <c r="A112">
        <f>Export!A114</f>
        <v>0</v>
      </c>
      <c r="B112">
        <f>Export!B114</f>
        <v>0</v>
      </c>
      <c r="C112">
        <f>Export!C114</f>
        <v>0</v>
      </c>
      <c r="D112">
        <f>Export!D114</f>
        <v>0</v>
      </c>
      <c r="E112">
        <f>Export!E114</f>
        <v>0</v>
      </c>
      <c r="F112">
        <f>Export!F114</f>
        <v>0</v>
      </c>
      <c r="G112">
        <f>Export!G114</f>
        <v>0</v>
      </c>
      <c r="H112">
        <f>Export!H114</f>
        <v>0</v>
      </c>
      <c r="I112">
        <f>Export!I114</f>
        <v>0</v>
      </c>
      <c r="J112">
        <f>Export!J114</f>
        <v>0</v>
      </c>
      <c r="K112">
        <f>Export!N114</f>
        <v>0</v>
      </c>
      <c r="L112">
        <f>Export!P114</f>
        <v>0</v>
      </c>
      <c r="R112">
        <f t="shared" si="2"/>
        <v>0</v>
      </c>
      <c r="S112">
        <f>IF($A112 = "", "", Export!W114)</f>
        <v>0</v>
      </c>
      <c r="T112">
        <f>IF($A112 = "", "", Export!X114)</f>
        <v>0</v>
      </c>
      <c r="U112">
        <f t="shared" si="3"/>
        <v>0</v>
      </c>
      <c r="V112">
        <f>IF($A112 = "", "", Export!Y114)</f>
        <v>0</v>
      </c>
      <c r="W112">
        <f>IF($A112 = "", "", Export!Z114)</f>
        <v>0</v>
      </c>
      <c r="X112">
        <f>IF($A112 = "", "", Export!AA114)</f>
        <v>0</v>
      </c>
      <c r="Y112">
        <f>IF($A112 = "", "", Export!AB114)</f>
        <v>0</v>
      </c>
      <c r="Z112">
        <f>IF($A112 = "", "", Export!AC114)</f>
        <v>0</v>
      </c>
      <c r="AA112">
        <f>IF($A112 = "", "", Export!AD114)</f>
        <v>0</v>
      </c>
      <c r="AB112">
        <f>IF($A112 = "", "", Export!AE114)</f>
        <v>0</v>
      </c>
    </row>
    <row r="113" spans="1:28" x14ac:dyDescent="0.3">
      <c r="A113">
        <f>Export!A115</f>
        <v>0</v>
      </c>
      <c r="B113">
        <f>Export!B115</f>
        <v>0</v>
      </c>
      <c r="C113">
        <f>Export!C115</f>
        <v>0</v>
      </c>
      <c r="D113">
        <f>Export!D115</f>
        <v>0</v>
      </c>
      <c r="E113">
        <f>Export!E115</f>
        <v>0</v>
      </c>
      <c r="F113">
        <f>Export!F115</f>
        <v>0</v>
      </c>
      <c r="G113">
        <f>Export!G115</f>
        <v>0</v>
      </c>
      <c r="H113">
        <f>Export!H115</f>
        <v>0</v>
      </c>
      <c r="I113">
        <f>Export!I115</f>
        <v>0</v>
      </c>
      <c r="J113">
        <f>Export!J115</f>
        <v>0</v>
      </c>
      <c r="K113">
        <f>Export!N115</f>
        <v>0</v>
      </c>
      <c r="L113">
        <f>Export!P115</f>
        <v>0</v>
      </c>
      <c r="R113">
        <f t="shared" si="2"/>
        <v>0</v>
      </c>
      <c r="S113">
        <f>IF($A113 = "", "", Export!W115)</f>
        <v>0</v>
      </c>
      <c r="T113">
        <f>IF($A113 = "", "", Export!X115)</f>
        <v>0</v>
      </c>
      <c r="U113">
        <f t="shared" si="3"/>
        <v>0</v>
      </c>
      <c r="V113">
        <f>IF($A113 = "", "", Export!Y115)</f>
        <v>0</v>
      </c>
      <c r="W113">
        <f>IF($A113 = "", "", Export!Z115)</f>
        <v>0</v>
      </c>
      <c r="X113">
        <f>IF($A113 = "", "", Export!AA115)</f>
        <v>0</v>
      </c>
      <c r="Y113">
        <f>IF($A113 = "", "", Export!AB115)</f>
        <v>0</v>
      </c>
      <c r="Z113">
        <f>IF($A113 = "", "", Export!AC115)</f>
        <v>0</v>
      </c>
      <c r="AA113">
        <f>IF($A113 = "", "", Export!AD115)</f>
        <v>0</v>
      </c>
      <c r="AB113">
        <f>IF($A113 = "", "", Export!AE115)</f>
        <v>0</v>
      </c>
    </row>
    <row r="114" spans="1:28" x14ac:dyDescent="0.3">
      <c r="A114">
        <f>Export!A116</f>
        <v>0</v>
      </c>
      <c r="B114">
        <f>Export!B116</f>
        <v>0</v>
      </c>
      <c r="C114">
        <f>Export!C116</f>
        <v>0</v>
      </c>
      <c r="D114">
        <f>Export!D116</f>
        <v>0</v>
      </c>
      <c r="E114">
        <f>Export!E116</f>
        <v>0</v>
      </c>
      <c r="F114">
        <f>Export!F116</f>
        <v>0</v>
      </c>
      <c r="G114">
        <f>Export!G116</f>
        <v>0</v>
      </c>
      <c r="H114">
        <f>Export!H116</f>
        <v>0</v>
      </c>
      <c r="I114">
        <f>Export!I116</f>
        <v>0</v>
      </c>
      <c r="J114">
        <f>Export!J116</f>
        <v>0</v>
      </c>
      <c r="K114">
        <f>Export!N116</f>
        <v>0</v>
      </c>
      <c r="L114">
        <f>Export!P116</f>
        <v>0</v>
      </c>
      <c r="R114">
        <f t="shared" si="2"/>
        <v>0</v>
      </c>
      <c r="S114">
        <f>IF($A114 = "", "", Export!W116)</f>
        <v>0</v>
      </c>
      <c r="T114">
        <f>IF($A114 = "", "", Export!X116)</f>
        <v>0</v>
      </c>
      <c r="U114">
        <f t="shared" si="3"/>
        <v>0</v>
      </c>
      <c r="V114">
        <f>IF($A114 = "", "", Export!Y116)</f>
        <v>0</v>
      </c>
      <c r="W114">
        <f>IF($A114 = "", "", Export!Z116)</f>
        <v>0</v>
      </c>
      <c r="X114">
        <f>IF($A114 = "", "", Export!AA116)</f>
        <v>0</v>
      </c>
      <c r="Y114">
        <f>IF($A114 = "", "", Export!AB116)</f>
        <v>0</v>
      </c>
      <c r="Z114">
        <f>IF($A114 = "", "", Export!AC116)</f>
        <v>0</v>
      </c>
      <c r="AA114">
        <f>IF($A114 = "", "", Export!AD116)</f>
        <v>0</v>
      </c>
      <c r="AB114">
        <f>IF($A114 = "", "", Export!AE116)</f>
        <v>0</v>
      </c>
    </row>
    <row r="115" spans="1:28" x14ac:dyDescent="0.3">
      <c r="A115">
        <f>Export!A117</f>
        <v>0</v>
      </c>
      <c r="B115">
        <f>Export!B117</f>
        <v>0</v>
      </c>
      <c r="C115">
        <f>Export!C117</f>
        <v>0</v>
      </c>
      <c r="D115">
        <f>Export!D117</f>
        <v>0</v>
      </c>
      <c r="E115">
        <f>Export!E117</f>
        <v>0</v>
      </c>
      <c r="F115">
        <f>Export!F117</f>
        <v>0</v>
      </c>
      <c r="G115">
        <f>Export!G117</f>
        <v>0</v>
      </c>
      <c r="H115">
        <f>Export!H117</f>
        <v>0</v>
      </c>
      <c r="I115">
        <f>Export!I117</f>
        <v>0</v>
      </c>
      <c r="J115">
        <f>Export!J117</f>
        <v>0</v>
      </c>
      <c r="K115">
        <f>Export!N117</f>
        <v>0</v>
      </c>
      <c r="L115">
        <f>Export!P117</f>
        <v>0</v>
      </c>
      <c r="R115">
        <f t="shared" si="2"/>
        <v>0</v>
      </c>
      <c r="S115">
        <f>IF($A115 = "", "", Export!W117)</f>
        <v>0</v>
      </c>
      <c r="T115">
        <f>IF($A115 = "", "", Export!X117)</f>
        <v>0</v>
      </c>
      <c r="U115">
        <f t="shared" si="3"/>
        <v>0</v>
      </c>
      <c r="V115">
        <f>IF($A115 = "", "", Export!Y117)</f>
        <v>0</v>
      </c>
      <c r="W115">
        <f>IF($A115 = "", "", Export!Z117)</f>
        <v>0</v>
      </c>
      <c r="X115">
        <f>IF($A115 = "", "", Export!AA117)</f>
        <v>0</v>
      </c>
      <c r="Y115">
        <f>IF($A115 = "", "", Export!AB117)</f>
        <v>0</v>
      </c>
      <c r="Z115">
        <f>IF($A115 = "", "", Export!AC117)</f>
        <v>0</v>
      </c>
      <c r="AA115">
        <f>IF($A115 = "", "", Export!AD117)</f>
        <v>0</v>
      </c>
      <c r="AB115">
        <f>IF($A115 = "", "", Export!AE117)</f>
        <v>0</v>
      </c>
    </row>
    <row r="116" spans="1:28" x14ac:dyDescent="0.3">
      <c r="A116">
        <f>Export!A118</f>
        <v>0</v>
      </c>
      <c r="B116">
        <f>Export!B118</f>
        <v>0</v>
      </c>
      <c r="C116">
        <f>Export!C118</f>
        <v>0</v>
      </c>
      <c r="D116">
        <f>Export!D118</f>
        <v>0</v>
      </c>
      <c r="E116">
        <f>Export!E118</f>
        <v>0</v>
      </c>
      <c r="F116">
        <f>Export!F118</f>
        <v>0</v>
      </c>
      <c r="G116">
        <f>Export!G118</f>
        <v>0</v>
      </c>
      <c r="H116">
        <f>Export!H118</f>
        <v>0</v>
      </c>
      <c r="I116">
        <f>Export!I118</f>
        <v>0</v>
      </c>
      <c r="J116">
        <f>Export!J118</f>
        <v>0</v>
      </c>
      <c r="K116">
        <f>Export!N118</f>
        <v>0</v>
      </c>
      <c r="L116">
        <f>Export!P118</f>
        <v>0</v>
      </c>
      <c r="R116">
        <f t="shared" si="2"/>
        <v>0</v>
      </c>
      <c r="S116">
        <f>IF($A116 = "", "", Export!W118)</f>
        <v>0</v>
      </c>
      <c r="T116">
        <f>IF($A116 = "", "", Export!X118)</f>
        <v>0</v>
      </c>
      <c r="U116">
        <f t="shared" si="3"/>
        <v>0</v>
      </c>
      <c r="V116">
        <f>IF($A116 = "", "", Export!Y118)</f>
        <v>0</v>
      </c>
      <c r="W116">
        <f>IF($A116 = "", "", Export!Z118)</f>
        <v>0</v>
      </c>
      <c r="X116">
        <f>IF($A116 = "", "", Export!AA118)</f>
        <v>0</v>
      </c>
      <c r="Y116">
        <f>IF($A116 = "", "", Export!AB118)</f>
        <v>0</v>
      </c>
      <c r="Z116">
        <f>IF($A116 = "", "", Export!AC118)</f>
        <v>0</v>
      </c>
      <c r="AA116">
        <f>IF($A116 = "", "", Export!AD118)</f>
        <v>0</v>
      </c>
      <c r="AB116">
        <f>IF($A116 = "", "", Export!AE118)</f>
        <v>0</v>
      </c>
    </row>
    <row r="117" spans="1:28" x14ac:dyDescent="0.3">
      <c r="A117">
        <f>Export!A119</f>
        <v>0</v>
      </c>
      <c r="B117">
        <f>Export!B119</f>
        <v>0</v>
      </c>
      <c r="C117">
        <f>Export!C119</f>
        <v>0</v>
      </c>
      <c r="D117">
        <f>Export!D119</f>
        <v>0</v>
      </c>
      <c r="E117">
        <f>Export!E119</f>
        <v>0</v>
      </c>
      <c r="F117">
        <f>Export!F119</f>
        <v>0</v>
      </c>
      <c r="G117">
        <f>Export!G119</f>
        <v>0</v>
      </c>
      <c r="H117">
        <f>Export!H119</f>
        <v>0</v>
      </c>
      <c r="I117">
        <f>Export!I119</f>
        <v>0</v>
      </c>
      <c r="J117">
        <f>Export!J119</f>
        <v>0</v>
      </c>
      <c r="K117">
        <f>Export!N119</f>
        <v>0</v>
      </c>
      <c r="L117">
        <f>Export!P119</f>
        <v>0</v>
      </c>
      <c r="R117">
        <f t="shared" si="2"/>
        <v>0</v>
      </c>
      <c r="S117">
        <f>IF($A117 = "", "", Export!W119)</f>
        <v>0</v>
      </c>
      <c r="T117">
        <f>IF($A117 = "", "", Export!X119)</f>
        <v>0</v>
      </c>
      <c r="U117">
        <f t="shared" si="3"/>
        <v>0</v>
      </c>
      <c r="V117">
        <f>IF($A117 = "", "", Export!Y119)</f>
        <v>0</v>
      </c>
      <c r="W117">
        <f>IF($A117 = "", "", Export!Z119)</f>
        <v>0</v>
      </c>
      <c r="X117">
        <f>IF($A117 = "", "", Export!AA119)</f>
        <v>0</v>
      </c>
      <c r="Y117">
        <f>IF($A117 = "", "", Export!AB119)</f>
        <v>0</v>
      </c>
      <c r="Z117">
        <f>IF($A117 = "", "", Export!AC119)</f>
        <v>0</v>
      </c>
      <c r="AA117">
        <f>IF($A117 = "", "", Export!AD119)</f>
        <v>0</v>
      </c>
      <c r="AB117">
        <f>IF($A117 = "", "", Export!AE119)</f>
        <v>0</v>
      </c>
    </row>
    <row r="118" spans="1:28" x14ac:dyDescent="0.3">
      <c r="A118">
        <f>Export!A120</f>
        <v>0</v>
      </c>
      <c r="B118">
        <f>Export!B120</f>
        <v>0</v>
      </c>
      <c r="C118">
        <f>Export!C120</f>
        <v>0</v>
      </c>
      <c r="D118">
        <f>Export!D120</f>
        <v>0</v>
      </c>
      <c r="E118">
        <f>Export!E120</f>
        <v>0</v>
      </c>
      <c r="F118">
        <f>Export!F120</f>
        <v>0</v>
      </c>
      <c r="G118">
        <f>Export!G120</f>
        <v>0</v>
      </c>
      <c r="H118">
        <f>Export!H120</f>
        <v>0</v>
      </c>
      <c r="I118">
        <f>Export!I120</f>
        <v>0</v>
      </c>
      <c r="J118">
        <f>Export!J120</f>
        <v>0</v>
      </c>
      <c r="K118">
        <f>Export!N120</f>
        <v>0</v>
      </c>
      <c r="L118">
        <f>Export!P120</f>
        <v>0</v>
      </c>
      <c r="R118">
        <f t="shared" si="2"/>
        <v>0</v>
      </c>
      <c r="S118">
        <f>IF($A118 = "", "", Export!W120)</f>
        <v>0</v>
      </c>
      <c r="T118">
        <f>IF($A118 = "", "", Export!X120)</f>
        <v>0</v>
      </c>
      <c r="U118">
        <f t="shared" si="3"/>
        <v>0</v>
      </c>
      <c r="V118">
        <f>IF($A118 = "", "", Export!Y120)</f>
        <v>0</v>
      </c>
      <c r="W118">
        <f>IF($A118 = "", "", Export!Z120)</f>
        <v>0</v>
      </c>
      <c r="X118">
        <f>IF($A118 = "", "", Export!AA120)</f>
        <v>0</v>
      </c>
      <c r="Y118">
        <f>IF($A118 = "", "", Export!AB120)</f>
        <v>0</v>
      </c>
      <c r="Z118">
        <f>IF($A118 = "", "", Export!AC120)</f>
        <v>0</v>
      </c>
      <c r="AA118">
        <f>IF($A118 = "", "", Export!AD120)</f>
        <v>0</v>
      </c>
      <c r="AB118">
        <f>IF($A118 = "", "", Export!AE120)</f>
        <v>0</v>
      </c>
    </row>
    <row r="119" spans="1:28" x14ac:dyDescent="0.3">
      <c r="A119">
        <f>Export!A121</f>
        <v>0</v>
      </c>
      <c r="B119">
        <f>Export!B121</f>
        <v>0</v>
      </c>
      <c r="C119">
        <f>Export!C121</f>
        <v>0</v>
      </c>
      <c r="D119">
        <f>Export!D121</f>
        <v>0</v>
      </c>
      <c r="E119">
        <f>Export!E121</f>
        <v>0</v>
      </c>
      <c r="F119">
        <f>Export!F121</f>
        <v>0</v>
      </c>
      <c r="G119">
        <f>Export!G121</f>
        <v>0</v>
      </c>
      <c r="H119">
        <f>Export!H121</f>
        <v>0</v>
      </c>
      <c r="I119">
        <f>Export!I121</f>
        <v>0</v>
      </c>
      <c r="J119">
        <f>Export!J121</f>
        <v>0</v>
      </c>
      <c r="K119">
        <f>Export!N121</f>
        <v>0</v>
      </c>
      <c r="L119">
        <f>Export!P121</f>
        <v>0</v>
      </c>
      <c r="R119">
        <f t="shared" si="2"/>
        <v>0</v>
      </c>
      <c r="S119">
        <f>IF($A119 = "", "", Export!W121)</f>
        <v>0</v>
      </c>
      <c r="T119">
        <f>IF($A119 = "", "", Export!X121)</f>
        <v>0</v>
      </c>
      <c r="U119">
        <f t="shared" si="3"/>
        <v>0</v>
      </c>
      <c r="V119">
        <f>IF($A119 = "", "", Export!Y121)</f>
        <v>0</v>
      </c>
      <c r="W119">
        <f>IF($A119 = "", "", Export!Z121)</f>
        <v>0</v>
      </c>
      <c r="X119">
        <f>IF($A119 = "", "", Export!AA121)</f>
        <v>0</v>
      </c>
      <c r="Y119">
        <f>IF($A119 = "", "", Export!AB121)</f>
        <v>0</v>
      </c>
      <c r="Z119">
        <f>IF($A119 = "", "", Export!AC121)</f>
        <v>0</v>
      </c>
      <c r="AA119">
        <f>IF($A119 = "", "", Export!AD121)</f>
        <v>0</v>
      </c>
      <c r="AB119">
        <f>IF($A119 = "", "", Export!AE121)</f>
        <v>0</v>
      </c>
    </row>
    <row r="120" spans="1:28" x14ac:dyDescent="0.3">
      <c r="A120">
        <f>Export!A122</f>
        <v>0</v>
      </c>
      <c r="B120">
        <f>Export!B122</f>
        <v>0</v>
      </c>
      <c r="C120">
        <f>Export!C122</f>
        <v>0</v>
      </c>
      <c r="D120">
        <f>Export!D122</f>
        <v>0</v>
      </c>
      <c r="E120">
        <f>Export!E122</f>
        <v>0</v>
      </c>
      <c r="F120">
        <f>Export!F122</f>
        <v>0</v>
      </c>
      <c r="G120">
        <f>Export!G122</f>
        <v>0</v>
      </c>
      <c r="H120">
        <f>Export!H122</f>
        <v>0</v>
      </c>
      <c r="I120">
        <f>Export!I122</f>
        <v>0</v>
      </c>
      <c r="J120">
        <f>Export!J122</f>
        <v>0</v>
      </c>
      <c r="K120">
        <f>Export!N122</f>
        <v>0</v>
      </c>
      <c r="L120">
        <f>Export!P122</f>
        <v>0</v>
      </c>
      <c r="R120">
        <f t="shared" si="2"/>
        <v>0</v>
      </c>
      <c r="S120">
        <f>IF($A120 = "", "", Export!W122)</f>
        <v>0</v>
      </c>
      <c r="T120">
        <f>IF($A120 = "", "", Export!X122)</f>
        <v>0</v>
      </c>
      <c r="U120">
        <f t="shared" si="3"/>
        <v>0</v>
      </c>
      <c r="V120">
        <f>IF($A120 = "", "", Export!Y122)</f>
        <v>0</v>
      </c>
      <c r="W120">
        <f>IF($A120 = "", "", Export!Z122)</f>
        <v>0</v>
      </c>
      <c r="X120">
        <f>IF($A120 = "", "", Export!AA122)</f>
        <v>0</v>
      </c>
      <c r="Y120">
        <f>IF($A120 = "", "", Export!AB122)</f>
        <v>0</v>
      </c>
      <c r="Z120">
        <f>IF($A120 = "", "", Export!AC122)</f>
        <v>0</v>
      </c>
      <c r="AA120">
        <f>IF($A120 = "", "", Export!AD122)</f>
        <v>0</v>
      </c>
      <c r="AB120">
        <f>IF($A120 = "", "", Export!AE122)</f>
        <v>0</v>
      </c>
    </row>
    <row r="121" spans="1:28" x14ac:dyDescent="0.3">
      <c r="A121">
        <f>Export!A123</f>
        <v>0</v>
      </c>
      <c r="B121">
        <f>Export!B123</f>
        <v>0</v>
      </c>
      <c r="C121">
        <f>Export!C123</f>
        <v>0</v>
      </c>
      <c r="D121">
        <f>Export!D123</f>
        <v>0</v>
      </c>
      <c r="E121">
        <f>Export!E123</f>
        <v>0</v>
      </c>
      <c r="F121">
        <f>Export!F123</f>
        <v>0</v>
      </c>
      <c r="G121">
        <f>Export!G123</f>
        <v>0</v>
      </c>
      <c r="H121">
        <f>Export!H123</f>
        <v>0</v>
      </c>
      <c r="I121">
        <f>Export!I123</f>
        <v>0</v>
      </c>
      <c r="J121">
        <f>Export!J123</f>
        <v>0</v>
      </c>
      <c r="K121">
        <f>Export!N123</f>
        <v>0</v>
      </c>
      <c r="L121">
        <f>Export!P123</f>
        <v>0</v>
      </c>
      <c r="R121">
        <f t="shared" si="2"/>
        <v>0</v>
      </c>
      <c r="S121">
        <f>IF($A121 = "", "", Export!W123)</f>
        <v>0</v>
      </c>
      <c r="T121">
        <f>IF($A121 = "", "", Export!X123)</f>
        <v>0</v>
      </c>
      <c r="U121">
        <f t="shared" si="3"/>
        <v>0</v>
      </c>
      <c r="V121">
        <f>IF($A121 = "", "", Export!Y123)</f>
        <v>0</v>
      </c>
      <c r="W121">
        <f>IF($A121 = "", "", Export!Z123)</f>
        <v>0</v>
      </c>
      <c r="X121">
        <f>IF($A121 = "", "", Export!AA123)</f>
        <v>0</v>
      </c>
      <c r="Y121">
        <f>IF($A121 = "", "", Export!AB123)</f>
        <v>0</v>
      </c>
      <c r="Z121">
        <f>IF($A121 = "", "", Export!AC123)</f>
        <v>0</v>
      </c>
      <c r="AA121">
        <f>IF($A121 = "", "", Export!AD123)</f>
        <v>0</v>
      </c>
      <c r="AB121">
        <f>IF($A121 = "", "", Export!AE123)</f>
        <v>0</v>
      </c>
    </row>
  </sheetData>
  <sheetProtection password="ED2D" sheet="1" objects="1" scenarios="1"/>
  <customSheetViews>
    <customSheetView guid="{24B6AABC-262F-4330-867C-F34CCEB67A71}" scale="76" hiddenRows="1" hiddenColumns="1" state="veryHidden">
      <selection activeCell="G23" sqref="G23:G29"/>
      <pageMargins left="0.7" right="0.7" top="0.75" bottom="0.75" header="0.3" footer="0.3"/>
    </customSheetView>
  </customSheetView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
    <pageSetUpPr fitToPage="1"/>
  </sheetPr>
  <dimension ref="A1:AP77"/>
  <sheetViews>
    <sheetView zoomScale="76" zoomScaleNormal="76" workbookViewId="0"/>
  </sheetViews>
  <sheetFormatPr defaultColWidth="9.33203125" defaultRowHeight="14.4" x14ac:dyDescent="0.3"/>
  <cols>
    <col min="1" max="10" width="9.33203125" style="116"/>
  </cols>
  <sheetData>
    <row r="1" spans="1:42" x14ac:dyDescent="0.3">
      <c r="A1" s="116" t="s">
        <v>46</v>
      </c>
    </row>
    <row r="3" spans="1:42" x14ac:dyDescent="0.3">
      <c r="A3" s="116" t="s">
        <v>339</v>
      </c>
      <c r="B3" s="116" t="s">
        <v>340</v>
      </c>
      <c r="C3" s="116" t="s">
        <v>341</v>
      </c>
      <c r="D3" s="116" t="s">
        <v>342</v>
      </c>
      <c r="E3" s="116" t="s">
        <v>343</v>
      </c>
      <c r="F3" s="116" t="s">
        <v>344</v>
      </c>
      <c r="G3" s="116" t="s">
        <v>345</v>
      </c>
      <c r="H3" s="116" t="s">
        <v>346</v>
      </c>
      <c r="I3" s="116" t="s">
        <v>347</v>
      </c>
      <c r="J3" s="116" t="s">
        <v>348</v>
      </c>
      <c r="K3" t="s">
        <v>349</v>
      </c>
      <c r="L3" t="s">
        <v>350</v>
      </c>
      <c r="M3" t="s">
        <v>351</v>
      </c>
      <c r="N3" t="s">
        <v>352</v>
      </c>
      <c r="O3" t="s">
        <v>353</v>
      </c>
      <c r="P3" t="s">
        <v>354</v>
      </c>
      <c r="Q3" t="s">
        <v>355</v>
      </c>
      <c r="R3" t="s">
        <v>356</v>
      </c>
      <c r="S3" t="s">
        <v>357</v>
      </c>
      <c r="T3" t="s">
        <v>358</v>
      </c>
      <c r="U3" t="s">
        <v>359</v>
      </c>
      <c r="V3" t="s">
        <v>360</v>
      </c>
      <c r="W3" t="s">
        <v>361</v>
      </c>
      <c r="X3" t="s">
        <v>362</v>
      </c>
      <c r="Y3" t="s">
        <v>363</v>
      </c>
      <c r="Z3" t="s">
        <v>364</v>
      </c>
      <c r="AA3" t="s">
        <v>365</v>
      </c>
      <c r="AB3" t="s">
        <v>366</v>
      </c>
      <c r="AC3" t="s">
        <v>367</v>
      </c>
      <c r="AD3" t="s">
        <v>368</v>
      </c>
      <c r="AE3" t="s">
        <v>369</v>
      </c>
      <c r="AF3" t="s">
        <v>370</v>
      </c>
      <c r="AG3" t="s">
        <v>371</v>
      </c>
      <c r="AH3" t="s">
        <v>372</v>
      </c>
      <c r="AI3" t="s">
        <v>373</v>
      </c>
      <c r="AJ3" t="s">
        <v>374</v>
      </c>
      <c r="AK3" t="s">
        <v>375</v>
      </c>
      <c r="AL3" t="s">
        <v>376</v>
      </c>
      <c r="AM3" t="s">
        <v>377</v>
      </c>
      <c r="AN3" t="s">
        <v>378</v>
      </c>
      <c r="AO3" t="s">
        <v>379</v>
      </c>
      <c r="AP3" t="s">
        <v>380</v>
      </c>
    </row>
    <row r="4" spans="1:42" x14ac:dyDescent="0.3">
      <c r="A4" s="116" t="s">
        <v>94</v>
      </c>
      <c r="B4" s="116" t="s">
        <v>95</v>
      </c>
      <c r="C4" s="116" t="s">
        <v>94</v>
      </c>
      <c r="D4" s="116" t="s">
        <v>95</v>
      </c>
      <c r="E4" s="116" t="s">
        <v>96</v>
      </c>
      <c r="F4" s="116" t="s">
        <v>97</v>
      </c>
      <c r="H4" s="116" t="s">
        <v>100</v>
      </c>
      <c r="I4" s="116" t="s">
        <v>100</v>
      </c>
      <c r="J4" s="116" t="s">
        <v>101</v>
      </c>
      <c r="K4">
        <f>INDEX('PP Values - Co|Twp|City|Vlg'!G:G, MATCH($B4,'PP Values - Co|Twp|City|Vlg'!$B:$B,0))</f>
        <v>190864932</v>
      </c>
      <c r="L4">
        <f>INDEX('PP Values - Co|Twp|City|Vlg'!H:H, MATCH($B4,'PP Values - Co|Twp|City|Vlg'!$B:$B,0))</f>
        <v>217942850</v>
      </c>
      <c r="M4">
        <f>INDEX('PP Values - Co|Twp|City|Vlg'!I:I, MATCH($B4,'PP Values - Co|Twp|City|Vlg'!$B:$B,0))</f>
        <v>146050</v>
      </c>
      <c r="N4">
        <f>INDEX('PP Values - Co|Twp|City|Vlg'!J:J, MATCH($B4,'PP Values - Co|Twp|City|Vlg'!$B:$B,0))</f>
        <v>17067100</v>
      </c>
      <c r="O4">
        <f>INDEX('PP Values - Co|Twp|City|Vlg'!K:K, MATCH($B4,'PP Values - Co|Twp|City|Vlg'!$B:$B,0))</f>
        <v>0</v>
      </c>
      <c r="P4">
        <f>INDEX('PP Values - Co|Twp|City|Vlg'!L:L, MATCH($B4,'PP Values - Co|Twp|City|Vlg'!$B:$B,0))</f>
        <v>426020932</v>
      </c>
      <c r="Q4">
        <f>INDEX('PP Values - Co|Twp|City|Vlg'!M:M, MATCH($B4,'PP Values - Co|Twp|City|Vlg'!$B:$B,0))</f>
        <v>0</v>
      </c>
      <c r="R4">
        <f>INDEX('PP Values - Co|Twp|City|Vlg'!N:N, MATCH($B4,'PP Values - Co|Twp|City|Vlg'!$B:$B,0))</f>
        <v>0</v>
      </c>
      <c r="S4">
        <f>INDEX('PP Values - Co|Twp|City|Vlg'!O:O, MATCH($B4,'PP Values - Co|Twp|City|Vlg'!$B:$B,0))</f>
        <v>171751200</v>
      </c>
      <c r="T4">
        <f>INDEX('PP Values - Co|Twp|City|Vlg'!P:P, MATCH($B4,'PP Values - Co|Twp|City|Vlg'!$B:$B,0))</f>
        <v>200909400</v>
      </c>
      <c r="U4">
        <f>INDEX('PP Values - Co|Twp|City|Vlg'!Q:Q, MATCH($B4,'PP Values - Co|Twp|City|Vlg'!$B:$B,0))</f>
        <v>0</v>
      </c>
      <c r="V4">
        <f>INDEX('PP Values - Co|Twp|City|Vlg'!R:R, MATCH($B4,'PP Values - Co|Twp|City|Vlg'!$B:$B,0))</f>
        <v>16983725</v>
      </c>
      <c r="W4">
        <f>INDEX('PP Values - Co|Twp|City|Vlg'!S:S, MATCH($B4,'PP Values - Co|Twp|City|Vlg'!$B:$B,0))</f>
        <v>0</v>
      </c>
      <c r="X4">
        <f>INDEX('PP Values - Co|Twp|City|Vlg'!T:T, MATCH($B4,'PP Values - Co|Twp|City|Vlg'!$B:$B,0))</f>
        <v>389644325</v>
      </c>
      <c r="Y4">
        <f>INDEX('PP Values - Co|Twp|City|Vlg'!U:U, MATCH($B4,'PP Values - Co|Twp|City|Vlg'!$B:$B,0))</f>
        <v>0</v>
      </c>
      <c r="Z4">
        <f>INDEX('PP Values - Co|Twp|City|Vlg'!V:V, MATCH($B4,'PP Values - Co|Twp|City|Vlg'!$B:$B,0))</f>
        <v>0</v>
      </c>
      <c r="AA4">
        <f>INDEX('PP Values - Co|Twp|City|Vlg'!W:W, MATCH($B4,'PP Values - Co|Twp|City|Vlg'!$B:$B,0))</f>
        <v>173954350</v>
      </c>
      <c r="AB4">
        <f>INDEX('PP Values - Co|Twp|City|Vlg'!X:X, MATCH($B4,'PP Values - Co|Twp|City|Vlg'!$B:$B,0))</f>
        <v>186245150</v>
      </c>
      <c r="AC4">
        <f>INDEX('PP Values - Co|Twp|City|Vlg'!Y:Y, MATCH($B4,'PP Values - Co|Twp|City|Vlg'!$B:$B,0))</f>
        <v>0</v>
      </c>
      <c r="AD4">
        <f>INDEX('PP Values - Co|Twp|City|Vlg'!Z:Z, MATCH($B4,'PP Values - Co|Twp|City|Vlg'!$B:$B,0))</f>
        <v>22066095</v>
      </c>
      <c r="AE4">
        <f>INDEX('PP Values - Co|Twp|City|Vlg'!AA:AA, MATCH($B4,'PP Values - Co|Twp|City|Vlg'!$B:$B,0))</f>
        <v>0</v>
      </c>
      <c r="AF4">
        <f>INDEX('PP Values - Co|Twp|City|Vlg'!AB:AB, MATCH($B4,'PP Values - Co|Twp|City|Vlg'!$B:$B,0))</f>
        <v>382265595</v>
      </c>
      <c r="AG4">
        <f>INDEX('PP Values - Co|Twp|City|Vlg'!AC:AC, MATCH($B4,'PP Values - Co|Twp|City|Vlg'!$B:$B,0))</f>
        <v>0</v>
      </c>
      <c r="AH4">
        <f>INDEX('PP Values - Co|Twp|City|Vlg'!AD:AD, MATCH($B4,'PP Values - Co|Twp|City|Vlg'!$B:$B,0))</f>
        <v>0</v>
      </c>
      <c r="AI4">
        <f>INDEX('PP Values - Co|Twp|City|Vlg'!AE:AE, MATCH($B4,'PP Values - Co|Twp|City|Vlg'!$B:$B,0))</f>
        <v>185846543</v>
      </c>
      <c r="AJ4">
        <f>INDEX('PP Values - Co|Twp|City|Vlg'!AF:AF, MATCH($B4,'PP Values - Co|Twp|City|Vlg'!$B:$B,0))</f>
        <v>58351700</v>
      </c>
      <c r="AK4">
        <f>INDEX('PP Values - Co|Twp|City|Vlg'!AG:AG, MATCH($B4,'PP Values - Co|Twp|City|Vlg'!$B:$B,0))</f>
        <v>0</v>
      </c>
      <c r="AL4">
        <f>INDEX('PP Values - Co|Twp|City|Vlg'!AH:AH, MATCH($B4,'PP Values - Co|Twp|City|Vlg'!$B:$B,0))</f>
        <v>506100</v>
      </c>
      <c r="AM4">
        <f>INDEX('PP Values - Co|Twp|City|Vlg'!AI:AI, MATCH($B4,'PP Values - Co|Twp|City|Vlg'!$B:$B,0))</f>
        <v>0</v>
      </c>
      <c r="AN4">
        <f>INDEX('PP Values - Co|Twp|City|Vlg'!AJ:AJ, MATCH($B4,'PP Values - Co|Twp|City|Vlg'!$B:$B,0))</f>
        <v>244704343</v>
      </c>
      <c r="AO4">
        <f>INDEX('PP Values - Co|Twp|City|Vlg'!AK:AK, MATCH($B4,'PP Values - Co|Twp|City|Vlg'!$B:$B,0))</f>
        <v>0</v>
      </c>
      <c r="AP4">
        <f>INDEX('PP Values - Co|Twp|City|Vlg'!AL:AL, MATCH($B4,'PP Values - Co|Twp|City|Vlg'!$B:$B,0))</f>
        <v>181316589</v>
      </c>
    </row>
    <row r="5" spans="1:42" x14ac:dyDescent="0.3">
      <c r="A5" s="116" t="s">
        <v>94</v>
      </c>
      <c r="B5" s="116" t="s">
        <v>102</v>
      </c>
      <c r="C5" s="116" t="s">
        <v>94</v>
      </c>
      <c r="D5" s="116" t="s">
        <v>102</v>
      </c>
      <c r="E5" s="116" t="s">
        <v>103</v>
      </c>
      <c r="F5" s="116" t="s">
        <v>104</v>
      </c>
      <c r="H5" s="116" t="s">
        <v>100</v>
      </c>
      <c r="I5" s="116" t="s">
        <v>100</v>
      </c>
      <c r="J5" s="116" t="s">
        <v>101</v>
      </c>
      <c r="K5">
        <f>INDEX('PP Values - Co|Twp|City|Vlg'!G:G, MATCH($B5,'PP Values - Co|Twp|City|Vlg'!$B:$B,0))</f>
        <v>288900</v>
      </c>
      <c r="L5">
        <f>INDEX('PP Values - Co|Twp|City|Vlg'!H:H, MATCH($B5,'PP Values - Co|Twp|City|Vlg'!$B:$B,0))</f>
        <v>5300</v>
      </c>
      <c r="M5">
        <f>INDEX('PP Values - Co|Twp|City|Vlg'!I:I, MATCH($B5,'PP Values - Co|Twp|City|Vlg'!$B:$B,0))</f>
        <v>0</v>
      </c>
      <c r="N5">
        <f>INDEX('PP Values - Co|Twp|City|Vlg'!J:J, MATCH($B5,'PP Values - Co|Twp|City|Vlg'!$B:$B,0))</f>
        <v>0</v>
      </c>
      <c r="O5">
        <f>INDEX('PP Values - Co|Twp|City|Vlg'!K:K, MATCH($B5,'PP Values - Co|Twp|City|Vlg'!$B:$B,0))</f>
        <v>0</v>
      </c>
      <c r="P5">
        <f>INDEX('PP Values - Co|Twp|City|Vlg'!L:L, MATCH($B5,'PP Values - Co|Twp|City|Vlg'!$B:$B,0))</f>
        <v>294200</v>
      </c>
      <c r="Q5">
        <f>INDEX('PP Values - Co|Twp|City|Vlg'!M:M, MATCH($B5,'PP Values - Co|Twp|City|Vlg'!$B:$B,0))</f>
        <v>0</v>
      </c>
      <c r="R5">
        <f>INDEX('PP Values - Co|Twp|City|Vlg'!N:N, MATCH($B5,'PP Values - Co|Twp|City|Vlg'!$B:$B,0))</f>
        <v>0</v>
      </c>
      <c r="S5">
        <f>INDEX('PP Values - Co|Twp|City|Vlg'!O:O, MATCH($B5,'PP Values - Co|Twp|City|Vlg'!$B:$B,0))</f>
        <v>273600</v>
      </c>
      <c r="T5">
        <f>INDEX('PP Values - Co|Twp|City|Vlg'!P:P, MATCH($B5,'PP Values - Co|Twp|City|Vlg'!$B:$B,0))</f>
        <v>173000</v>
      </c>
      <c r="U5">
        <f>INDEX('PP Values - Co|Twp|City|Vlg'!Q:Q, MATCH($B5,'PP Values - Co|Twp|City|Vlg'!$B:$B,0))</f>
        <v>0</v>
      </c>
      <c r="V5">
        <f>INDEX('PP Values - Co|Twp|City|Vlg'!R:R, MATCH($B5,'PP Values - Co|Twp|City|Vlg'!$B:$B,0))</f>
        <v>264350</v>
      </c>
      <c r="W5">
        <f>INDEX('PP Values - Co|Twp|City|Vlg'!S:S, MATCH($B5,'PP Values - Co|Twp|City|Vlg'!$B:$B,0))</f>
        <v>0</v>
      </c>
      <c r="X5">
        <f>INDEX('PP Values - Co|Twp|City|Vlg'!T:T, MATCH($B5,'PP Values - Co|Twp|City|Vlg'!$B:$B,0))</f>
        <v>710950</v>
      </c>
      <c r="Y5">
        <f>INDEX('PP Values - Co|Twp|City|Vlg'!U:U, MATCH($B5,'PP Values - Co|Twp|City|Vlg'!$B:$B,0))</f>
        <v>0</v>
      </c>
      <c r="Z5">
        <f>INDEX('PP Values - Co|Twp|City|Vlg'!V:V, MATCH($B5,'PP Values - Co|Twp|City|Vlg'!$B:$B,0))</f>
        <v>0</v>
      </c>
      <c r="AA5">
        <f>INDEX('PP Values - Co|Twp|City|Vlg'!W:W, MATCH($B5,'PP Values - Co|Twp|City|Vlg'!$B:$B,0))</f>
        <v>77100</v>
      </c>
      <c r="AB5">
        <f>INDEX('PP Values - Co|Twp|City|Vlg'!X:X, MATCH($B5,'PP Values - Co|Twp|City|Vlg'!$B:$B,0))</f>
        <v>157600</v>
      </c>
      <c r="AC5">
        <f>INDEX('PP Values - Co|Twp|City|Vlg'!Y:Y, MATCH($B5,'PP Values - Co|Twp|City|Vlg'!$B:$B,0))</f>
        <v>0</v>
      </c>
      <c r="AD5">
        <f>INDEX('PP Values - Co|Twp|City|Vlg'!Z:Z, MATCH($B5,'PP Values - Co|Twp|City|Vlg'!$B:$B,0))</f>
        <v>225700</v>
      </c>
      <c r="AE5">
        <f>INDEX('PP Values - Co|Twp|City|Vlg'!AA:AA, MATCH($B5,'PP Values - Co|Twp|City|Vlg'!$B:$B,0))</f>
        <v>0</v>
      </c>
      <c r="AF5">
        <f>INDEX('PP Values - Co|Twp|City|Vlg'!AB:AB, MATCH($B5,'PP Values - Co|Twp|City|Vlg'!$B:$B,0))</f>
        <v>460400</v>
      </c>
      <c r="AG5">
        <f>INDEX('PP Values - Co|Twp|City|Vlg'!AC:AC, MATCH($B5,'PP Values - Co|Twp|City|Vlg'!$B:$B,0))</f>
        <v>0</v>
      </c>
      <c r="AH5">
        <f>INDEX('PP Values - Co|Twp|City|Vlg'!AD:AD, MATCH($B5,'PP Values - Co|Twp|City|Vlg'!$B:$B,0))</f>
        <v>0</v>
      </c>
      <c r="AI5">
        <f>INDEX('PP Values - Co|Twp|City|Vlg'!AE:AE, MATCH($B5,'PP Values - Co|Twp|City|Vlg'!$B:$B,0))</f>
        <v>150900</v>
      </c>
      <c r="AJ5">
        <f>INDEX('PP Values - Co|Twp|City|Vlg'!AF:AF, MATCH($B5,'PP Values - Co|Twp|City|Vlg'!$B:$B,0))</f>
        <v>0</v>
      </c>
      <c r="AK5">
        <f>INDEX('PP Values - Co|Twp|City|Vlg'!AG:AG, MATCH($B5,'PP Values - Co|Twp|City|Vlg'!$B:$B,0))</f>
        <v>0</v>
      </c>
      <c r="AL5">
        <f>INDEX('PP Values - Co|Twp|City|Vlg'!AH:AH, MATCH($B5,'PP Values - Co|Twp|City|Vlg'!$B:$B,0))</f>
        <v>0</v>
      </c>
      <c r="AM5">
        <f>INDEX('PP Values - Co|Twp|City|Vlg'!AI:AI, MATCH($B5,'PP Values - Co|Twp|City|Vlg'!$B:$B,0))</f>
        <v>0</v>
      </c>
      <c r="AN5">
        <f>INDEX('PP Values - Co|Twp|City|Vlg'!AJ:AJ, MATCH($B5,'PP Values - Co|Twp|City|Vlg'!$B:$B,0))</f>
        <v>150900</v>
      </c>
      <c r="AO5">
        <f>INDEX('PP Values - Co|Twp|City|Vlg'!AK:AK, MATCH($B5,'PP Values - Co|Twp|City|Vlg'!$B:$B,0))</f>
        <v>0</v>
      </c>
      <c r="AP5">
        <f>INDEX('PP Values - Co|Twp|City|Vlg'!AL:AL, MATCH($B5,'PP Values - Co|Twp|City|Vlg'!$B:$B,0))</f>
        <v>143300</v>
      </c>
    </row>
    <row r="6" spans="1:42" x14ac:dyDescent="0.3">
      <c r="A6" s="116" t="s">
        <v>94</v>
      </c>
      <c r="B6" s="116" t="s">
        <v>107</v>
      </c>
      <c r="C6" s="116" t="s">
        <v>94</v>
      </c>
      <c r="D6" s="116" t="s">
        <v>107</v>
      </c>
      <c r="E6" s="116" t="s">
        <v>108</v>
      </c>
      <c r="F6" s="116" t="s">
        <v>104</v>
      </c>
      <c r="H6" s="116" t="s">
        <v>100</v>
      </c>
      <c r="I6" s="116" t="s">
        <v>100</v>
      </c>
      <c r="J6" s="116" t="s">
        <v>101</v>
      </c>
      <c r="K6">
        <f>INDEX('PP Values - Co|Twp|City|Vlg'!G:G, MATCH($B6,'PP Values - Co|Twp|City|Vlg'!$B:$B,0))</f>
        <v>11838080</v>
      </c>
      <c r="L6">
        <f>INDEX('PP Values - Co|Twp|City|Vlg'!H:H, MATCH($B6,'PP Values - Co|Twp|City|Vlg'!$B:$B,0))</f>
        <v>4500</v>
      </c>
      <c r="M6">
        <f>INDEX('PP Values - Co|Twp|City|Vlg'!I:I, MATCH($B6,'PP Values - Co|Twp|City|Vlg'!$B:$B,0))</f>
        <v>0</v>
      </c>
      <c r="N6">
        <f>INDEX('PP Values - Co|Twp|City|Vlg'!J:J, MATCH($B6,'PP Values - Co|Twp|City|Vlg'!$B:$B,0))</f>
        <v>0</v>
      </c>
      <c r="O6">
        <f>INDEX('PP Values - Co|Twp|City|Vlg'!K:K, MATCH($B6,'PP Values - Co|Twp|City|Vlg'!$B:$B,0))</f>
        <v>0</v>
      </c>
      <c r="P6">
        <f>INDEX('PP Values - Co|Twp|City|Vlg'!L:L, MATCH($B6,'PP Values - Co|Twp|City|Vlg'!$B:$B,0))</f>
        <v>11842580</v>
      </c>
      <c r="Q6">
        <f>INDEX('PP Values - Co|Twp|City|Vlg'!M:M, MATCH($B6,'PP Values - Co|Twp|City|Vlg'!$B:$B,0))</f>
        <v>0</v>
      </c>
      <c r="R6">
        <f>INDEX('PP Values - Co|Twp|City|Vlg'!N:N, MATCH($B6,'PP Values - Co|Twp|City|Vlg'!$B:$B,0))</f>
        <v>0</v>
      </c>
      <c r="S6">
        <f>INDEX('PP Values - Co|Twp|City|Vlg'!O:O, MATCH($B6,'PP Values - Co|Twp|City|Vlg'!$B:$B,0))</f>
        <v>10141100</v>
      </c>
      <c r="T6">
        <f>INDEX('PP Values - Co|Twp|City|Vlg'!P:P, MATCH($B6,'PP Values - Co|Twp|City|Vlg'!$B:$B,0))</f>
        <v>0</v>
      </c>
      <c r="U6">
        <f>INDEX('PP Values - Co|Twp|City|Vlg'!Q:Q, MATCH($B6,'PP Values - Co|Twp|City|Vlg'!$B:$B,0))</f>
        <v>0</v>
      </c>
      <c r="V6">
        <f>INDEX('PP Values - Co|Twp|City|Vlg'!R:R, MATCH($B6,'PP Values - Co|Twp|City|Vlg'!$B:$B,0))</f>
        <v>0</v>
      </c>
      <c r="W6">
        <f>INDEX('PP Values - Co|Twp|City|Vlg'!S:S, MATCH($B6,'PP Values - Co|Twp|City|Vlg'!$B:$B,0))</f>
        <v>0</v>
      </c>
      <c r="X6">
        <f>INDEX('PP Values - Co|Twp|City|Vlg'!T:T, MATCH($B6,'PP Values - Co|Twp|City|Vlg'!$B:$B,0))</f>
        <v>10141100</v>
      </c>
      <c r="Y6">
        <f>INDEX('PP Values - Co|Twp|City|Vlg'!U:U, MATCH($B6,'PP Values - Co|Twp|City|Vlg'!$B:$B,0))</f>
        <v>0</v>
      </c>
      <c r="Z6">
        <f>INDEX('PP Values - Co|Twp|City|Vlg'!V:V, MATCH($B6,'PP Values - Co|Twp|City|Vlg'!$B:$B,0))</f>
        <v>0</v>
      </c>
      <c r="AA6">
        <f>INDEX('PP Values - Co|Twp|City|Vlg'!W:W, MATCH($B6,'PP Values - Co|Twp|City|Vlg'!$B:$B,0))</f>
        <v>11077600</v>
      </c>
      <c r="AB6">
        <f>INDEX('PP Values - Co|Twp|City|Vlg'!X:X, MATCH($B6,'PP Values - Co|Twp|City|Vlg'!$B:$B,0))</f>
        <v>0</v>
      </c>
      <c r="AC6">
        <f>INDEX('PP Values - Co|Twp|City|Vlg'!Y:Y, MATCH($B6,'PP Values - Co|Twp|City|Vlg'!$B:$B,0))</f>
        <v>0</v>
      </c>
      <c r="AD6">
        <f>INDEX('PP Values - Co|Twp|City|Vlg'!Z:Z, MATCH($B6,'PP Values - Co|Twp|City|Vlg'!$B:$B,0))</f>
        <v>0</v>
      </c>
      <c r="AE6">
        <f>INDEX('PP Values - Co|Twp|City|Vlg'!AA:AA, MATCH($B6,'PP Values - Co|Twp|City|Vlg'!$B:$B,0))</f>
        <v>0</v>
      </c>
      <c r="AF6">
        <f>INDEX('PP Values - Co|Twp|City|Vlg'!AB:AB, MATCH($B6,'PP Values - Co|Twp|City|Vlg'!$B:$B,0))</f>
        <v>11077600</v>
      </c>
      <c r="AG6">
        <f>INDEX('PP Values - Co|Twp|City|Vlg'!AC:AC, MATCH($B6,'PP Values - Co|Twp|City|Vlg'!$B:$B,0))</f>
        <v>0</v>
      </c>
      <c r="AH6">
        <f>INDEX('PP Values - Co|Twp|City|Vlg'!AD:AD, MATCH($B6,'PP Values - Co|Twp|City|Vlg'!$B:$B,0))</f>
        <v>0</v>
      </c>
      <c r="AI6">
        <f>INDEX('PP Values - Co|Twp|City|Vlg'!AE:AE, MATCH($B6,'PP Values - Co|Twp|City|Vlg'!$B:$B,0))</f>
        <v>9639100</v>
      </c>
      <c r="AJ6">
        <f>INDEX('PP Values - Co|Twp|City|Vlg'!AF:AF, MATCH($B6,'PP Values - Co|Twp|City|Vlg'!$B:$B,0))</f>
        <v>0</v>
      </c>
      <c r="AK6">
        <f>INDEX('PP Values - Co|Twp|City|Vlg'!AG:AG, MATCH($B6,'PP Values - Co|Twp|City|Vlg'!$B:$B,0))</f>
        <v>0</v>
      </c>
      <c r="AL6">
        <f>INDEX('PP Values - Co|Twp|City|Vlg'!AH:AH, MATCH($B6,'PP Values - Co|Twp|City|Vlg'!$B:$B,0))</f>
        <v>0</v>
      </c>
      <c r="AM6">
        <f>INDEX('PP Values - Co|Twp|City|Vlg'!AI:AI, MATCH($B6,'PP Values - Co|Twp|City|Vlg'!$B:$B,0))</f>
        <v>0</v>
      </c>
      <c r="AN6">
        <f>INDEX('PP Values - Co|Twp|City|Vlg'!AJ:AJ, MATCH($B6,'PP Values - Co|Twp|City|Vlg'!$B:$B,0))</f>
        <v>9639100</v>
      </c>
      <c r="AO6">
        <f>INDEX('PP Values - Co|Twp|City|Vlg'!AK:AK, MATCH($B6,'PP Values - Co|Twp|City|Vlg'!$B:$B,0))</f>
        <v>0</v>
      </c>
      <c r="AP6">
        <f>INDEX('PP Values - Co|Twp|City|Vlg'!AL:AL, MATCH($B6,'PP Values - Co|Twp|City|Vlg'!$B:$B,0))</f>
        <v>2203480</v>
      </c>
    </row>
    <row r="7" spans="1:42" x14ac:dyDescent="0.3">
      <c r="A7" s="116" t="s">
        <v>94</v>
      </c>
      <c r="B7" s="116" t="s">
        <v>111</v>
      </c>
      <c r="C7" s="116" t="s">
        <v>94</v>
      </c>
      <c r="D7" s="116" t="s">
        <v>111</v>
      </c>
      <c r="E7" s="116" t="s">
        <v>112</v>
      </c>
      <c r="F7" s="116" t="s">
        <v>104</v>
      </c>
      <c r="H7" s="116" t="s">
        <v>100</v>
      </c>
      <c r="I7" s="116" t="s">
        <v>100</v>
      </c>
      <c r="J7" s="116" t="s">
        <v>101</v>
      </c>
      <c r="K7">
        <f>INDEX('PP Values - Co|Twp|City|Vlg'!G:G, MATCH($B7,'PP Values - Co|Twp|City|Vlg'!$B:$B,0))</f>
        <v>987300</v>
      </c>
      <c r="L7">
        <f>INDEX('PP Values - Co|Twp|City|Vlg'!H:H, MATCH($B7,'PP Values - Co|Twp|City|Vlg'!$B:$B,0))</f>
        <v>8802300</v>
      </c>
      <c r="M7">
        <f>INDEX('PP Values - Co|Twp|City|Vlg'!I:I, MATCH($B7,'PP Values - Co|Twp|City|Vlg'!$B:$B,0))</f>
        <v>0</v>
      </c>
      <c r="N7">
        <f>INDEX('PP Values - Co|Twp|City|Vlg'!J:J, MATCH($B7,'PP Values - Co|Twp|City|Vlg'!$B:$B,0))</f>
        <v>1356500</v>
      </c>
      <c r="O7">
        <f>INDEX('PP Values - Co|Twp|City|Vlg'!K:K, MATCH($B7,'PP Values - Co|Twp|City|Vlg'!$B:$B,0))</f>
        <v>0</v>
      </c>
      <c r="P7">
        <f>INDEX('PP Values - Co|Twp|City|Vlg'!L:L, MATCH($B7,'PP Values - Co|Twp|City|Vlg'!$B:$B,0))</f>
        <v>11146100</v>
      </c>
      <c r="Q7">
        <f>INDEX('PP Values - Co|Twp|City|Vlg'!M:M, MATCH($B7,'PP Values - Co|Twp|City|Vlg'!$B:$B,0))</f>
        <v>0</v>
      </c>
      <c r="R7">
        <f>INDEX('PP Values - Co|Twp|City|Vlg'!N:N, MATCH($B7,'PP Values - Co|Twp|City|Vlg'!$B:$B,0))</f>
        <v>0</v>
      </c>
      <c r="S7">
        <f>INDEX('PP Values - Co|Twp|City|Vlg'!O:O, MATCH($B7,'PP Values - Co|Twp|City|Vlg'!$B:$B,0))</f>
        <v>1060800</v>
      </c>
      <c r="T7">
        <f>INDEX('PP Values - Co|Twp|City|Vlg'!P:P, MATCH($B7,'PP Values - Co|Twp|City|Vlg'!$B:$B,0))</f>
        <v>10418200</v>
      </c>
      <c r="U7">
        <f>INDEX('PP Values - Co|Twp|City|Vlg'!Q:Q, MATCH($B7,'PP Values - Co|Twp|City|Vlg'!$B:$B,0))</f>
        <v>0</v>
      </c>
      <c r="V7">
        <f>INDEX('PP Values - Co|Twp|City|Vlg'!R:R, MATCH($B7,'PP Values - Co|Twp|City|Vlg'!$B:$B,0))</f>
        <v>1176650</v>
      </c>
      <c r="W7">
        <f>INDEX('PP Values - Co|Twp|City|Vlg'!S:S, MATCH($B7,'PP Values - Co|Twp|City|Vlg'!$B:$B,0))</f>
        <v>0</v>
      </c>
      <c r="X7">
        <f>INDEX('PP Values - Co|Twp|City|Vlg'!T:T, MATCH($B7,'PP Values - Co|Twp|City|Vlg'!$B:$B,0))</f>
        <v>12655650</v>
      </c>
      <c r="Y7">
        <f>INDEX('PP Values - Co|Twp|City|Vlg'!U:U, MATCH($B7,'PP Values - Co|Twp|City|Vlg'!$B:$B,0))</f>
        <v>0</v>
      </c>
      <c r="Z7">
        <f>INDEX('PP Values - Co|Twp|City|Vlg'!V:V, MATCH($B7,'PP Values - Co|Twp|City|Vlg'!$B:$B,0))</f>
        <v>0</v>
      </c>
      <c r="AA7">
        <f>INDEX('PP Values - Co|Twp|City|Vlg'!W:W, MATCH($B7,'PP Values - Co|Twp|City|Vlg'!$B:$B,0))</f>
        <v>859000</v>
      </c>
      <c r="AB7">
        <f>INDEX('PP Values - Co|Twp|City|Vlg'!X:X, MATCH($B7,'PP Values - Co|Twp|City|Vlg'!$B:$B,0))</f>
        <v>9103300</v>
      </c>
      <c r="AC7">
        <f>INDEX('PP Values - Co|Twp|City|Vlg'!Y:Y, MATCH($B7,'PP Values - Co|Twp|City|Vlg'!$B:$B,0))</f>
        <v>0</v>
      </c>
      <c r="AD7">
        <f>INDEX('PP Values - Co|Twp|City|Vlg'!Z:Z, MATCH($B7,'PP Values - Co|Twp|City|Vlg'!$B:$B,0))</f>
        <v>1176100</v>
      </c>
      <c r="AE7">
        <f>INDEX('PP Values - Co|Twp|City|Vlg'!AA:AA, MATCH($B7,'PP Values - Co|Twp|City|Vlg'!$B:$B,0))</f>
        <v>0</v>
      </c>
      <c r="AF7">
        <f>INDEX('PP Values - Co|Twp|City|Vlg'!AB:AB, MATCH($B7,'PP Values - Co|Twp|City|Vlg'!$B:$B,0))</f>
        <v>11138400</v>
      </c>
      <c r="AG7">
        <f>INDEX('PP Values - Co|Twp|City|Vlg'!AC:AC, MATCH($B7,'PP Values - Co|Twp|City|Vlg'!$B:$B,0))</f>
        <v>0</v>
      </c>
      <c r="AH7">
        <f>INDEX('PP Values - Co|Twp|City|Vlg'!AD:AD, MATCH($B7,'PP Values - Co|Twp|City|Vlg'!$B:$B,0))</f>
        <v>0</v>
      </c>
      <c r="AI7">
        <f>INDEX('PP Values - Co|Twp|City|Vlg'!AE:AE, MATCH($B7,'PP Values - Co|Twp|City|Vlg'!$B:$B,0))</f>
        <v>1641843</v>
      </c>
      <c r="AJ7">
        <f>INDEX('PP Values - Co|Twp|City|Vlg'!AF:AF, MATCH($B7,'PP Values - Co|Twp|City|Vlg'!$B:$B,0))</f>
        <v>3663900</v>
      </c>
      <c r="AK7">
        <f>INDEX('PP Values - Co|Twp|City|Vlg'!AG:AG, MATCH($B7,'PP Values - Co|Twp|City|Vlg'!$B:$B,0))</f>
        <v>0</v>
      </c>
      <c r="AL7">
        <f>INDEX('PP Values - Co|Twp|City|Vlg'!AH:AH, MATCH($B7,'PP Values - Co|Twp|City|Vlg'!$B:$B,0))</f>
        <v>0</v>
      </c>
      <c r="AM7">
        <f>INDEX('PP Values - Co|Twp|City|Vlg'!AI:AI, MATCH($B7,'PP Values - Co|Twp|City|Vlg'!$B:$B,0))</f>
        <v>0</v>
      </c>
      <c r="AN7">
        <f>INDEX('PP Values - Co|Twp|City|Vlg'!AJ:AJ, MATCH($B7,'PP Values - Co|Twp|City|Vlg'!$B:$B,0))</f>
        <v>5305743</v>
      </c>
      <c r="AO7">
        <f>INDEX('PP Values - Co|Twp|City|Vlg'!AK:AK, MATCH($B7,'PP Values - Co|Twp|City|Vlg'!$B:$B,0))</f>
        <v>0</v>
      </c>
      <c r="AP7">
        <f>INDEX('PP Values - Co|Twp|City|Vlg'!AL:AL, MATCH($B7,'PP Values - Co|Twp|City|Vlg'!$B:$B,0))</f>
        <v>5840357</v>
      </c>
    </row>
    <row r="8" spans="1:42" x14ac:dyDescent="0.3">
      <c r="A8" s="116" t="s">
        <v>94</v>
      </c>
      <c r="B8" s="116" t="s">
        <v>115</v>
      </c>
      <c r="C8" s="116" t="s">
        <v>94</v>
      </c>
      <c r="D8" s="116" t="s">
        <v>115</v>
      </c>
      <c r="E8" s="116" t="s">
        <v>116</v>
      </c>
      <c r="F8" s="116" t="s">
        <v>104</v>
      </c>
      <c r="H8" s="116" t="s">
        <v>100</v>
      </c>
      <c r="I8" s="116" t="s">
        <v>100</v>
      </c>
      <c r="J8" s="116" t="s">
        <v>101</v>
      </c>
      <c r="K8">
        <f>INDEX('PP Values - Co|Twp|City|Vlg'!G:G, MATCH($B8,'PP Values - Co|Twp|City|Vlg'!$B:$B,0))</f>
        <v>1826100</v>
      </c>
      <c r="L8">
        <f>INDEX('PP Values - Co|Twp|City|Vlg'!H:H, MATCH($B8,'PP Values - Co|Twp|City|Vlg'!$B:$B,0))</f>
        <v>186400</v>
      </c>
      <c r="M8">
        <f>INDEX('PP Values - Co|Twp|City|Vlg'!I:I, MATCH($B8,'PP Values - Co|Twp|City|Vlg'!$B:$B,0))</f>
        <v>0</v>
      </c>
      <c r="N8">
        <f>INDEX('PP Values - Co|Twp|City|Vlg'!J:J, MATCH($B8,'PP Values - Co|Twp|City|Vlg'!$B:$B,0))</f>
        <v>0</v>
      </c>
      <c r="O8">
        <f>INDEX('PP Values - Co|Twp|City|Vlg'!K:K, MATCH($B8,'PP Values - Co|Twp|City|Vlg'!$B:$B,0))</f>
        <v>0</v>
      </c>
      <c r="P8">
        <f>INDEX('PP Values - Co|Twp|City|Vlg'!L:L, MATCH($B8,'PP Values - Co|Twp|City|Vlg'!$B:$B,0))</f>
        <v>2012500</v>
      </c>
      <c r="Q8">
        <f>INDEX('PP Values - Co|Twp|City|Vlg'!M:M, MATCH($B8,'PP Values - Co|Twp|City|Vlg'!$B:$B,0))</f>
        <v>0</v>
      </c>
      <c r="R8">
        <f>INDEX('PP Values - Co|Twp|City|Vlg'!N:N, MATCH($B8,'PP Values - Co|Twp|City|Vlg'!$B:$B,0))</f>
        <v>0</v>
      </c>
      <c r="S8">
        <f>INDEX('PP Values - Co|Twp|City|Vlg'!O:O, MATCH($B8,'PP Values - Co|Twp|City|Vlg'!$B:$B,0))</f>
        <v>1650100</v>
      </c>
      <c r="T8">
        <f>INDEX('PP Values - Co|Twp|City|Vlg'!P:P, MATCH($B8,'PP Values - Co|Twp|City|Vlg'!$B:$B,0))</f>
        <v>158800</v>
      </c>
      <c r="U8">
        <f>INDEX('PP Values - Co|Twp|City|Vlg'!Q:Q, MATCH($B8,'PP Values - Co|Twp|City|Vlg'!$B:$B,0))</f>
        <v>0</v>
      </c>
      <c r="V8">
        <f>INDEX('PP Values - Co|Twp|City|Vlg'!R:R, MATCH($B8,'PP Values - Co|Twp|City|Vlg'!$B:$B,0))</f>
        <v>0</v>
      </c>
      <c r="W8">
        <f>INDEX('PP Values - Co|Twp|City|Vlg'!S:S, MATCH($B8,'PP Values - Co|Twp|City|Vlg'!$B:$B,0))</f>
        <v>0</v>
      </c>
      <c r="X8">
        <f>INDEX('PP Values - Co|Twp|City|Vlg'!T:T, MATCH($B8,'PP Values - Co|Twp|City|Vlg'!$B:$B,0))</f>
        <v>1808900</v>
      </c>
      <c r="Y8">
        <f>INDEX('PP Values - Co|Twp|City|Vlg'!U:U, MATCH($B8,'PP Values - Co|Twp|City|Vlg'!$B:$B,0))</f>
        <v>0</v>
      </c>
      <c r="Z8">
        <f>INDEX('PP Values - Co|Twp|City|Vlg'!V:V, MATCH($B8,'PP Values - Co|Twp|City|Vlg'!$B:$B,0))</f>
        <v>0</v>
      </c>
      <c r="AA8">
        <f>INDEX('PP Values - Co|Twp|City|Vlg'!W:W, MATCH($B8,'PP Values - Co|Twp|City|Vlg'!$B:$B,0))</f>
        <v>1076900</v>
      </c>
      <c r="AB8">
        <f>INDEX('PP Values - Co|Twp|City|Vlg'!X:X, MATCH($B8,'PP Values - Co|Twp|City|Vlg'!$B:$B,0))</f>
        <v>348600</v>
      </c>
      <c r="AC8">
        <f>INDEX('PP Values - Co|Twp|City|Vlg'!Y:Y, MATCH($B8,'PP Values - Co|Twp|City|Vlg'!$B:$B,0))</f>
        <v>0</v>
      </c>
      <c r="AD8">
        <f>INDEX('PP Values - Co|Twp|City|Vlg'!Z:Z, MATCH($B8,'PP Values - Co|Twp|City|Vlg'!$B:$B,0))</f>
        <v>0</v>
      </c>
      <c r="AE8">
        <f>INDEX('PP Values - Co|Twp|City|Vlg'!AA:AA, MATCH($B8,'PP Values - Co|Twp|City|Vlg'!$B:$B,0))</f>
        <v>0</v>
      </c>
      <c r="AF8">
        <f>INDEX('PP Values - Co|Twp|City|Vlg'!AB:AB, MATCH($B8,'PP Values - Co|Twp|City|Vlg'!$B:$B,0))</f>
        <v>1425500</v>
      </c>
      <c r="AG8">
        <f>INDEX('PP Values - Co|Twp|City|Vlg'!AC:AC, MATCH($B8,'PP Values - Co|Twp|City|Vlg'!$B:$B,0))</f>
        <v>0</v>
      </c>
      <c r="AH8">
        <f>INDEX('PP Values - Co|Twp|City|Vlg'!AD:AD, MATCH($B8,'PP Values - Co|Twp|City|Vlg'!$B:$B,0))</f>
        <v>0</v>
      </c>
      <c r="AI8">
        <f>INDEX('PP Values - Co|Twp|City|Vlg'!AE:AE, MATCH($B8,'PP Values - Co|Twp|City|Vlg'!$B:$B,0))</f>
        <v>1889600</v>
      </c>
      <c r="AJ8">
        <f>INDEX('PP Values - Co|Twp|City|Vlg'!AF:AF, MATCH($B8,'PP Values - Co|Twp|City|Vlg'!$B:$B,0))</f>
        <v>166600</v>
      </c>
      <c r="AK8">
        <f>INDEX('PP Values - Co|Twp|City|Vlg'!AG:AG, MATCH($B8,'PP Values - Co|Twp|City|Vlg'!$B:$B,0))</f>
        <v>0</v>
      </c>
      <c r="AL8">
        <f>INDEX('PP Values - Co|Twp|City|Vlg'!AH:AH, MATCH($B8,'PP Values - Co|Twp|City|Vlg'!$B:$B,0))</f>
        <v>0</v>
      </c>
      <c r="AM8">
        <f>INDEX('PP Values - Co|Twp|City|Vlg'!AI:AI, MATCH($B8,'PP Values - Co|Twp|City|Vlg'!$B:$B,0))</f>
        <v>0</v>
      </c>
      <c r="AN8">
        <f>INDEX('PP Values - Co|Twp|City|Vlg'!AJ:AJ, MATCH($B8,'PP Values - Co|Twp|City|Vlg'!$B:$B,0))</f>
        <v>2056200</v>
      </c>
      <c r="AO8">
        <f>INDEX('PP Values - Co|Twp|City|Vlg'!AK:AK, MATCH($B8,'PP Values - Co|Twp|City|Vlg'!$B:$B,0))</f>
        <v>0</v>
      </c>
      <c r="AP8">
        <f>INDEX('PP Values - Co|Twp|City|Vlg'!AL:AL, MATCH($B8,'PP Values - Co|Twp|City|Vlg'!$B:$B,0))</f>
        <v>-43700</v>
      </c>
    </row>
    <row r="9" spans="1:42" x14ac:dyDescent="0.3">
      <c r="A9" s="116" t="s">
        <v>94</v>
      </c>
      <c r="B9" s="116" t="s">
        <v>119</v>
      </c>
      <c r="C9" s="116" t="s">
        <v>94</v>
      </c>
      <c r="D9" s="116" t="s">
        <v>119</v>
      </c>
      <c r="E9" s="116" t="s">
        <v>120</v>
      </c>
      <c r="F9" s="116" t="s">
        <v>104</v>
      </c>
      <c r="H9" s="116" t="s">
        <v>100</v>
      </c>
      <c r="I9" s="116" t="s">
        <v>100</v>
      </c>
      <c r="J9" s="116" t="s">
        <v>101</v>
      </c>
      <c r="K9">
        <f>INDEX('PP Values - Co|Twp|City|Vlg'!G:G, MATCH($B9,'PP Values - Co|Twp|City|Vlg'!$B:$B,0))</f>
        <v>217000</v>
      </c>
      <c r="L9">
        <f>INDEX('PP Values - Co|Twp|City|Vlg'!H:H, MATCH($B9,'PP Values - Co|Twp|City|Vlg'!$B:$B,0))</f>
        <v>86300</v>
      </c>
      <c r="M9">
        <f>INDEX('PP Values - Co|Twp|City|Vlg'!I:I, MATCH($B9,'PP Values - Co|Twp|City|Vlg'!$B:$B,0))</f>
        <v>0</v>
      </c>
      <c r="N9">
        <f>INDEX('PP Values - Co|Twp|City|Vlg'!J:J, MATCH($B9,'PP Values - Co|Twp|City|Vlg'!$B:$B,0))</f>
        <v>0</v>
      </c>
      <c r="O9">
        <f>INDEX('PP Values - Co|Twp|City|Vlg'!K:K, MATCH($B9,'PP Values - Co|Twp|City|Vlg'!$B:$B,0))</f>
        <v>0</v>
      </c>
      <c r="P9">
        <f>INDEX('PP Values - Co|Twp|City|Vlg'!L:L, MATCH($B9,'PP Values - Co|Twp|City|Vlg'!$B:$B,0))</f>
        <v>303300</v>
      </c>
      <c r="Q9">
        <f>INDEX('PP Values - Co|Twp|City|Vlg'!M:M, MATCH($B9,'PP Values - Co|Twp|City|Vlg'!$B:$B,0))</f>
        <v>0</v>
      </c>
      <c r="R9">
        <f>INDEX('PP Values - Co|Twp|City|Vlg'!N:N, MATCH($B9,'PP Values - Co|Twp|City|Vlg'!$B:$B,0))</f>
        <v>0</v>
      </c>
      <c r="S9">
        <f>INDEX('PP Values - Co|Twp|City|Vlg'!O:O, MATCH($B9,'PP Values - Co|Twp|City|Vlg'!$B:$B,0))</f>
        <v>192300</v>
      </c>
      <c r="T9">
        <f>INDEX('PP Values - Co|Twp|City|Vlg'!P:P, MATCH($B9,'PP Values - Co|Twp|City|Vlg'!$B:$B,0))</f>
        <v>79900</v>
      </c>
      <c r="U9">
        <f>INDEX('PP Values - Co|Twp|City|Vlg'!Q:Q, MATCH($B9,'PP Values - Co|Twp|City|Vlg'!$B:$B,0))</f>
        <v>0</v>
      </c>
      <c r="V9">
        <f>INDEX('PP Values - Co|Twp|City|Vlg'!R:R, MATCH($B9,'PP Values - Co|Twp|City|Vlg'!$B:$B,0))</f>
        <v>0</v>
      </c>
      <c r="W9">
        <f>INDEX('PP Values - Co|Twp|City|Vlg'!S:S, MATCH($B9,'PP Values - Co|Twp|City|Vlg'!$B:$B,0))</f>
        <v>0</v>
      </c>
      <c r="X9">
        <f>INDEX('PP Values - Co|Twp|City|Vlg'!T:T, MATCH($B9,'PP Values - Co|Twp|City|Vlg'!$B:$B,0))</f>
        <v>272200</v>
      </c>
      <c r="Y9">
        <f>INDEX('PP Values - Co|Twp|City|Vlg'!U:U, MATCH($B9,'PP Values - Co|Twp|City|Vlg'!$B:$B,0))</f>
        <v>0</v>
      </c>
      <c r="Z9">
        <f>INDEX('PP Values - Co|Twp|City|Vlg'!V:V, MATCH($B9,'PP Values - Co|Twp|City|Vlg'!$B:$B,0))</f>
        <v>0</v>
      </c>
      <c r="AA9">
        <f>INDEX('PP Values - Co|Twp|City|Vlg'!W:W, MATCH($B9,'PP Values - Co|Twp|City|Vlg'!$B:$B,0))</f>
        <v>200900</v>
      </c>
      <c r="AB9">
        <f>INDEX('PP Values - Co|Twp|City|Vlg'!X:X, MATCH($B9,'PP Values - Co|Twp|City|Vlg'!$B:$B,0))</f>
        <v>75300</v>
      </c>
      <c r="AC9">
        <f>INDEX('PP Values - Co|Twp|City|Vlg'!Y:Y, MATCH($B9,'PP Values - Co|Twp|City|Vlg'!$B:$B,0))</f>
        <v>0</v>
      </c>
      <c r="AD9">
        <f>INDEX('PP Values - Co|Twp|City|Vlg'!Z:Z, MATCH($B9,'PP Values - Co|Twp|City|Vlg'!$B:$B,0))</f>
        <v>0</v>
      </c>
      <c r="AE9">
        <f>INDEX('PP Values - Co|Twp|City|Vlg'!AA:AA, MATCH($B9,'PP Values - Co|Twp|City|Vlg'!$B:$B,0))</f>
        <v>0</v>
      </c>
      <c r="AF9">
        <f>INDEX('PP Values - Co|Twp|City|Vlg'!AB:AB, MATCH($B9,'PP Values - Co|Twp|City|Vlg'!$B:$B,0))</f>
        <v>276200</v>
      </c>
      <c r="AG9">
        <f>INDEX('PP Values - Co|Twp|City|Vlg'!AC:AC, MATCH($B9,'PP Values - Co|Twp|City|Vlg'!$B:$B,0))</f>
        <v>0</v>
      </c>
      <c r="AH9">
        <f>INDEX('PP Values - Co|Twp|City|Vlg'!AD:AD, MATCH($B9,'PP Values - Co|Twp|City|Vlg'!$B:$B,0))</f>
        <v>0</v>
      </c>
      <c r="AI9">
        <f>INDEX('PP Values - Co|Twp|City|Vlg'!AE:AE, MATCH($B9,'PP Values - Co|Twp|City|Vlg'!$B:$B,0))</f>
        <v>139300</v>
      </c>
      <c r="AJ9">
        <f>INDEX('PP Values - Co|Twp|City|Vlg'!AF:AF, MATCH($B9,'PP Values - Co|Twp|City|Vlg'!$B:$B,0))</f>
        <v>0</v>
      </c>
      <c r="AK9">
        <f>INDEX('PP Values - Co|Twp|City|Vlg'!AG:AG, MATCH($B9,'PP Values - Co|Twp|City|Vlg'!$B:$B,0))</f>
        <v>0</v>
      </c>
      <c r="AL9">
        <f>INDEX('PP Values - Co|Twp|City|Vlg'!AH:AH, MATCH($B9,'PP Values - Co|Twp|City|Vlg'!$B:$B,0))</f>
        <v>0</v>
      </c>
      <c r="AM9">
        <f>INDEX('PP Values - Co|Twp|City|Vlg'!AI:AI, MATCH($B9,'PP Values - Co|Twp|City|Vlg'!$B:$B,0))</f>
        <v>0</v>
      </c>
      <c r="AN9">
        <f>INDEX('PP Values - Co|Twp|City|Vlg'!AJ:AJ, MATCH($B9,'PP Values - Co|Twp|City|Vlg'!$B:$B,0))</f>
        <v>139300</v>
      </c>
      <c r="AO9">
        <f>INDEX('PP Values - Co|Twp|City|Vlg'!AK:AK, MATCH($B9,'PP Values - Co|Twp|City|Vlg'!$B:$B,0))</f>
        <v>0</v>
      </c>
      <c r="AP9">
        <f>INDEX('PP Values - Co|Twp|City|Vlg'!AL:AL, MATCH($B9,'PP Values - Co|Twp|City|Vlg'!$B:$B,0))</f>
        <v>164000</v>
      </c>
    </row>
    <row r="10" spans="1:42" x14ac:dyDescent="0.3">
      <c r="A10" s="116" t="s">
        <v>94</v>
      </c>
      <c r="B10" s="116" t="s">
        <v>123</v>
      </c>
      <c r="C10" s="116" t="s">
        <v>94</v>
      </c>
      <c r="D10" s="116" t="s">
        <v>123</v>
      </c>
      <c r="E10" s="116" t="s">
        <v>124</v>
      </c>
      <c r="F10" s="116" t="s">
        <v>104</v>
      </c>
      <c r="H10" s="116" t="s">
        <v>100</v>
      </c>
      <c r="I10" s="116" t="s">
        <v>100</v>
      </c>
      <c r="J10" s="116" t="s">
        <v>101</v>
      </c>
      <c r="K10">
        <f>INDEX('PP Values - Co|Twp|City|Vlg'!G:G, MATCH($B10,'PP Values - Co|Twp|City|Vlg'!$B:$B,0))</f>
        <v>7887500</v>
      </c>
      <c r="L10">
        <f>INDEX('PP Values - Co|Twp|City|Vlg'!H:H, MATCH($B10,'PP Values - Co|Twp|City|Vlg'!$B:$B,0))</f>
        <v>5992300</v>
      </c>
      <c r="M10">
        <f>INDEX('PP Values - Co|Twp|City|Vlg'!I:I, MATCH($B10,'PP Values - Co|Twp|City|Vlg'!$B:$B,0))</f>
        <v>0</v>
      </c>
      <c r="N10">
        <f>INDEX('PP Values - Co|Twp|City|Vlg'!J:J, MATCH($B10,'PP Values - Co|Twp|City|Vlg'!$B:$B,0))</f>
        <v>2840400</v>
      </c>
      <c r="O10">
        <f>INDEX('PP Values - Co|Twp|City|Vlg'!K:K, MATCH($B10,'PP Values - Co|Twp|City|Vlg'!$B:$B,0))</f>
        <v>0</v>
      </c>
      <c r="P10">
        <f>INDEX('PP Values - Co|Twp|City|Vlg'!L:L, MATCH($B10,'PP Values - Co|Twp|City|Vlg'!$B:$B,0))</f>
        <v>16720200</v>
      </c>
      <c r="Q10">
        <f>INDEX('PP Values - Co|Twp|City|Vlg'!M:M, MATCH($B10,'PP Values - Co|Twp|City|Vlg'!$B:$B,0))</f>
        <v>0</v>
      </c>
      <c r="R10">
        <f>INDEX('PP Values - Co|Twp|City|Vlg'!N:N, MATCH($B10,'PP Values - Co|Twp|City|Vlg'!$B:$B,0))</f>
        <v>0</v>
      </c>
      <c r="S10">
        <f>INDEX('PP Values - Co|Twp|City|Vlg'!O:O, MATCH($B10,'PP Values - Co|Twp|City|Vlg'!$B:$B,0))</f>
        <v>6860600</v>
      </c>
      <c r="T10">
        <f>INDEX('PP Values - Co|Twp|City|Vlg'!P:P, MATCH($B10,'PP Values - Co|Twp|City|Vlg'!$B:$B,0))</f>
        <v>5269700</v>
      </c>
      <c r="U10">
        <f>INDEX('PP Values - Co|Twp|City|Vlg'!Q:Q, MATCH($B10,'PP Values - Co|Twp|City|Vlg'!$B:$B,0))</f>
        <v>0</v>
      </c>
      <c r="V10">
        <f>INDEX('PP Values - Co|Twp|City|Vlg'!R:R, MATCH($B10,'PP Values - Co|Twp|City|Vlg'!$B:$B,0))</f>
        <v>2352850</v>
      </c>
      <c r="W10">
        <f>INDEX('PP Values - Co|Twp|City|Vlg'!S:S, MATCH($B10,'PP Values - Co|Twp|City|Vlg'!$B:$B,0))</f>
        <v>0</v>
      </c>
      <c r="X10">
        <f>INDEX('PP Values - Co|Twp|City|Vlg'!T:T, MATCH($B10,'PP Values - Co|Twp|City|Vlg'!$B:$B,0))</f>
        <v>14483150</v>
      </c>
      <c r="Y10">
        <f>INDEX('PP Values - Co|Twp|City|Vlg'!U:U, MATCH($B10,'PP Values - Co|Twp|City|Vlg'!$B:$B,0))</f>
        <v>0</v>
      </c>
      <c r="Z10">
        <f>INDEX('PP Values - Co|Twp|City|Vlg'!V:V, MATCH($B10,'PP Values - Co|Twp|City|Vlg'!$B:$B,0))</f>
        <v>0</v>
      </c>
      <c r="AA10">
        <f>INDEX('PP Values - Co|Twp|City|Vlg'!W:W, MATCH($B10,'PP Values - Co|Twp|City|Vlg'!$B:$B,0))</f>
        <v>7121600</v>
      </c>
      <c r="AB10">
        <f>INDEX('PP Values - Co|Twp|City|Vlg'!X:X, MATCH($B10,'PP Values - Co|Twp|City|Vlg'!$B:$B,0))</f>
        <v>3569800</v>
      </c>
      <c r="AC10">
        <f>INDEX('PP Values - Co|Twp|City|Vlg'!Y:Y, MATCH($B10,'PP Values - Co|Twp|City|Vlg'!$B:$B,0))</f>
        <v>0</v>
      </c>
      <c r="AD10">
        <f>INDEX('PP Values - Co|Twp|City|Vlg'!Z:Z, MATCH($B10,'PP Values - Co|Twp|City|Vlg'!$B:$B,0))</f>
        <v>2562050</v>
      </c>
      <c r="AE10">
        <f>INDEX('PP Values - Co|Twp|City|Vlg'!AA:AA, MATCH($B10,'PP Values - Co|Twp|City|Vlg'!$B:$B,0))</f>
        <v>0</v>
      </c>
      <c r="AF10">
        <f>INDEX('PP Values - Co|Twp|City|Vlg'!AB:AB, MATCH($B10,'PP Values - Co|Twp|City|Vlg'!$B:$B,0))</f>
        <v>13253450</v>
      </c>
      <c r="AG10">
        <f>INDEX('PP Values - Co|Twp|City|Vlg'!AC:AC, MATCH($B10,'PP Values - Co|Twp|City|Vlg'!$B:$B,0))</f>
        <v>0</v>
      </c>
      <c r="AH10">
        <f>INDEX('PP Values - Co|Twp|City|Vlg'!AD:AD, MATCH($B10,'PP Values - Co|Twp|City|Vlg'!$B:$B,0))</f>
        <v>0</v>
      </c>
      <c r="AI10">
        <f>INDEX('PP Values - Co|Twp|City|Vlg'!AE:AE, MATCH($B10,'PP Values - Co|Twp|City|Vlg'!$B:$B,0))</f>
        <v>8386300</v>
      </c>
      <c r="AJ10">
        <f>INDEX('PP Values - Co|Twp|City|Vlg'!AF:AF, MATCH($B10,'PP Values - Co|Twp|City|Vlg'!$B:$B,0))</f>
        <v>2736100</v>
      </c>
      <c r="AK10">
        <f>INDEX('PP Values - Co|Twp|City|Vlg'!AG:AG, MATCH($B10,'PP Values - Co|Twp|City|Vlg'!$B:$B,0))</f>
        <v>0</v>
      </c>
      <c r="AL10">
        <f>INDEX('PP Values - Co|Twp|City|Vlg'!AH:AH, MATCH($B10,'PP Values - Co|Twp|City|Vlg'!$B:$B,0))</f>
        <v>1850</v>
      </c>
      <c r="AM10">
        <f>INDEX('PP Values - Co|Twp|City|Vlg'!AI:AI, MATCH($B10,'PP Values - Co|Twp|City|Vlg'!$B:$B,0))</f>
        <v>0</v>
      </c>
      <c r="AN10">
        <f>INDEX('PP Values - Co|Twp|City|Vlg'!AJ:AJ, MATCH($B10,'PP Values - Co|Twp|City|Vlg'!$B:$B,0))</f>
        <v>11124250</v>
      </c>
      <c r="AO10">
        <f>INDEX('PP Values - Co|Twp|City|Vlg'!AK:AK, MATCH($B10,'PP Values - Co|Twp|City|Vlg'!$B:$B,0))</f>
        <v>0</v>
      </c>
      <c r="AP10">
        <f>INDEX('PP Values - Co|Twp|City|Vlg'!AL:AL, MATCH($B10,'PP Values - Co|Twp|City|Vlg'!$B:$B,0))</f>
        <v>5595950</v>
      </c>
    </row>
    <row r="11" spans="1:42" x14ac:dyDescent="0.3">
      <c r="A11" s="116" t="s">
        <v>94</v>
      </c>
      <c r="B11" s="116" t="s">
        <v>127</v>
      </c>
      <c r="C11" s="116" t="s">
        <v>94</v>
      </c>
      <c r="D11" s="116" t="s">
        <v>127</v>
      </c>
      <c r="E11" s="116" t="s">
        <v>128</v>
      </c>
      <c r="F11" s="116" t="s">
        <v>104</v>
      </c>
      <c r="H11" s="116" t="s">
        <v>100</v>
      </c>
      <c r="I11" s="116" t="s">
        <v>100</v>
      </c>
      <c r="J11" s="116" t="s">
        <v>101</v>
      </c>
      <c r="K11">
        <f>INDEX('PP Values - Co|Twp|City|Vlg'!G:G, MATCH($B11,'PP Values - Co|Twp|City|Vlg'!$B:$B,0))</f>
        <v>14613300</v>
      </c>
      <c r="L11">
        <f>INDEX('PP Values - Co|Twp|City|Vlg'!H:H, MATCH($B11,'PP Values - Co|Twp|City|Vlg'!$B:$B,0))</f>
        <v>47177250</v>
      </c>
      <c r="M11">
        <f>INDEX('PP Values - Co|Twp|City|Vlg'!I:I, MATCH($B11,'PP Values - Co|Twp|City|Vlg'!$B:$B,0))</f>
        <v>0</v>
      </c>
      <c r="N11">
        <f>INDEX('PP Values - Co|Twp|City|Vlg'!J:J, MATCH($B11,'PP Values - Co|Twp|City|Vlg'!$B:$B,0))</f>
        <v>581700</v>
      </c>
      <c r="O11">
        <f>INDEX('PP Values - Co|Twp|City|Vlg'!K:K, MATCH($B11,'PP Values - Co|Twp|City|Vlg'!$B:$B,0))</f>
        <v>0</v>
      </c>
      <c r="P11">
        <f>INDEX('PP Values - Co|Twp|City|Vlg'!L:L, MATCH($B11,'PP Values - Co|Twp|City|Vlg'!$B:$B,0))</f>
        <v>62372250</v>
      </c>
      <c r="Q11">
        <f>INDEX('PP Values - Co|Twp|City|Vlg'!M:M, MATCH($B11,'PP Values - Co|Twp|City|Vlg'!$B:$B,0))</f>
        <v>0</v>
      </c>
      <c r="R11">
        <f>INDEX('PP Values - Co|Twp|City|Vlg'!N:N, MATCH($B11,'PP Values - Co|Twp|City|Vlg'!$B:$B,0))</f>
        <v>0</v>
      </c>
      <c r="S11">
        <f>INDEX('PP Values - Co|Twp|City|Vlg'!O:O, MATCH($B11,'PP Values - Co|Twp|City|Vlg'!$B:$B,0))</f>
        <v>11793400</v>
      </c>
      <c r="T11">
        <f>INDEX('PP Values - Co|Twp|City|Vlg'!P:P, MATCH($B11,'PP Values - Co|Twp|City|Vlg'!$B:$B,0))</f>
        <v>44548500</v>
      </c>
      <c r="U11">
        <f>INDEX('PP Values - Co|Twp|City|Vlg'!Q:Q, MATCH($B11,'PP Values - Co|Twp|City|Vlg'!$B:$B,0))</f>
        <v>0</v>
      </c>
      <c r="V11">
        <f>INDEX('PP Values - Co|Twp|City|Vlg'!R:R, MATCH($B11,'PP Values - Co|Twp|City|Vlg'!$B:$B,0))</f>
        <v>521650</v>
      </c>
      <c r="W11">
        <f>INDEX('PP Values - Co|Twp|City|Vlg'!S:S, MATCH($B11,'PP Values - Co|Twp|City|Vlg'!$B:$B,0))</f>
        <v>0</v>
      </c>
      <c r="X11">
        <f>INDEX('PP Values - Co|Twp|City|Vlg'!T:T, MATCH($B11,'PP Values - Co|Twp|City|Vlg'!$B:$B,0))</f>
        <v>56863550</v>
      </c>
      <c r="Y11">
        <f>INDEX('PP Values - Co|Twp|City|Vlg'!U:U, MATCH($B11,'PP Values - Co|Twp|City|Vlg'!$B:$B,0))</f>
        <v>0</v>
      </c>
      <c r="Z11">
        <f>INDEX('PP Values - Co|Twp|City|Vlg'!V:V, MATCH($B11,'PP Values - Co|Twp|City|Vlg'!$B:$B,0))</f>
        <v>0</v>
      </c>
      <c r="AA11">
        <f>INDEX('PP Values - Co|Twp|City|Vlg'!W:W, MATCH($B11,'PP Values - Co|Twp|City|Vlg'!$B:$B,0))</f>
        <v>11176100</v>
      </c>
      <c r="AB11">
        <f>INDEX('PP Values - Co|Twp|City|Vlg'!X:X, MATCH($B11,'PP Values - Co|Twp|City|Vlg'!$B:$B,0))</f>
        <v>43851200</v>
      </c>
      <c r="AC11">
        <f>INDEX('PP Values - Co|Twp|City|Vlg'!Y:Y, MATCH($B11,'PP Values - Co|Twp|City|Vlg'!$B:$B,0))</f>
        <v>0</v>
      </c>
      <c r="AD11">
        <f>INDEX('PP Values - Co|Twp|City|Vlg'!Z:Z, MATCH($B11,'PP Values - Co|Twp|City|Vlg'!$B:$B,0))</f>
        <v>4399300</v>
      </c>
      <c r="AE11">
        <f>INDEX('PP Values - Co|Twp|City|Vlg'!AA:AA, MATCH($B11,'PP Values - Co|Twp|City|Vlg'!$B:$B,0))</f>
        <v>0</v>
      </c>
      <c r="AF11">
        <f>INDEX('PP Values - Co|Twp|City|Vlg'!AB:AB, MATCH($B11,'PP Values - Co|Twp|City|Vlg'!$B:$B,0))</f>
        <v>59426600</v>
      </c>
      <c r="AG11">
        <f>INDEX('PP Values - Co|Twp|City|Vlg'!AC:AC, MATCH($B11,'PP Values - Co|Twp|City|Vlg'!$B:$B,0))</f>
        <v>0</v>
      </c>
      <c r="AH11">
        <f>INDEX('PP Values - Co|Twp|City|Vlg'!AD:AD, MATCH($B11,'PP Values - Co|Twp|City|Vlg'!$B:$B,0))</f>
        <v>0</v>
      </c>
      <c r="AI11">
        <f>INDEX('PP Values - Co|Twp|City|Vlg'!AE:AE, MATCH($B11,'PP Values - Co|Twp|City|Vlg'!$B:$B,0))</f>
        <v>13782900</v>
      </c>
      <c r="AJ11">
        <f>INDEX('PP Values - Co|Twp|City|Vlg'!AF:AF, MATCH($B11,'PP Values - Co|Twp|City|Vlg'!$B:$B,0))</f>
        <v>1071800</v>
      </c>
      <c r="AK11">
        <f>INDEX('PP Values - Co|Twp|City|Vlg'!AG:AG, MATCH($B11,'PP Values - Co|Twp|City|Vlg'!$B:$B,0))</f>
        <v>0</v>
      </c>
      <c r="AL11">
        <f>INDEX('PP Values - Co|Twp|City|Vlg'!AH:AH, MATCH($B11,'PP Values - Co|Twp|City|Vlg'!$B:$B,0))</f>
        <v>504250</v>
      </c>
      <c r="AM11">
        <f>INDEX('PP Values - Co|Twp|City|Vlg'!AI:AI, MATCH($B11,'PP Values - Co|Twp|City|Vlg'!$B:$B,0))</f>
        <v>0</v>
      </c>
      <c r="AN11">
        <f>INDEX('PP Values - Co|Twp|City|Vlg'!AJ:AJ, MATCH($B11,'PP Values - Co|Twp|City|Vlg'!$B:$B,0))</f>
        <v>15358950</v>
      </c>
      <c r="AO11">
        <f>INDEX('PP Values - Co|Twp|City|Vlg'!AK:AK, MATCH($B11,'PP Values - Co|Twp|City|Vlg'!$B:$B,0))</f>
        <v>0</v>
      </c>
      <c r="AP11">
        <f>INDEX('PP Values - Co|Twp|City|Vlg'!AL:AL, MATCH($B11,'PP Values - Co|Twp|City|Vlg'!$B:$B,0))</f>
        <v>47013300</v>
      </c>
    </row>
    <row r="12" spans="1:42" x14ac:dyDescent="0.3">
      <c r="A12" s="116" t="s">
        <v>94</v>
      </c>
      <c r="B12" s="116" t="s">
        <v>131</v>
      </c>
      <c r="C12" s="116" t="s">
        <v>94</v>
      </c>
      <c r="D12" s="116" t="s">
        <v>131</v>
      </c>
      <c r="E12" s="116" t="s">
        <v>132</v>
      </c>
      <c r="F12" s="116" t="s">
        <v>104</v>
      </c>
      <c r="H12" s="116" t="s">
        <v>100</v>
      </c>
      <c r="I12" s="116" t="s">
        <v>100</v>
      </c>
      <c r="J12" s="116" t="s">
        <v>101</v>
      </c>
      <c r="K12">
        <f>INDEX('PP Values - Co|Twp|City|Vlg'!G:G, MATCH($B12,'PP Values - Co|Twp|City|Vlg'!$B:$B,0))</f>
        <v>6000300</v>
      </c>
      <c r="L12">
        <f>INDEX('PP Values - Co|Twp|City|Vlg'!H:H, MATCH($B12,'PP Values - Co|Twp|City|Vlg'!$B:$B,0))</f>
        <v>1187850</v>
      </c>
      <c r="M12">
        <f>INDEX('PP Values - Co|Twp|City|Vlg'!I:I, MATCH($B12,'PP Values - Co|Twp|City|Vlg'!$B:$B,0))</f>
        <v>0</v>
      </c>
      <c r="N12">
        <f>INDEX('PP Values - Co|Twp|City|Vlg'!J:J, MATCH($B12,'PP Values - Co|Twp|City|Vlg'!$B:$B,0))</f>
        <v>60050</v>
      </c>
      <c r="O12">
        <f>INDEX('PP Values - Co|Twp|City|Vlg'!K:K, MATCH($B12,'PP Values - Co|Twp|City|Vlg'!$B:$B,0))</f>
        <v>0</v>
      </c>
      <c r="P12">
        <f>INDEX('PP Values - Co|Twp|City|Vlg'!L:L, MATCH($B12,'PP Values - Co|Twp|City|Vlg'!$B:$B,0))</f>
        <v>7248200</v>
      </c>
      <c r="Q12">
        <f>INDEX('PP Values - Co|Twp|City|Vlg'!M:M, MATCH($B12,'PP Values - Co|Twp|City|Vlg'!$B:$B,0))</f>
        <v>0</v>
      </c>
      <c r="R12">
        <f>INDEX('PP Values - Co|Twp|City|Vlg'!N:N, MATCH($B12,'PP Values - Co|Twp|City|Vlg'!$B:$B,0))</f>
        <v>0</v>
      </c>
      <c r="S12">
        <f>INDEX('PP Values - Co|Twp|City|Vlg'!O:O, MATCH($B12,'PP Values - Co|Twp|City|Vlg'!$B:$B,0))</f>
        <v>5818200</v>
      </c>
      <c r="T12">
        <f>INDEX('PP Values - Co|Twp|City|Vlg'!P:P, MATCH($B12,'PP Values - Co|Twp|City|Vlg'!$B:$B,0))</f>
        <v>1292000</v>
      </c>
      <c r="U12">
        <f>INDEX('PP Values - Co|Twp|City|Vlg'!Q:Q, MATCH($B12,'PP Values - Co|Twp|City|Vlg'!$B:$B,0))</f>
        <v>0</v>
      </c>
      <c r="V12">
        <f>INDEX('PP Values - Co|Twp|City|Vlg'!R:R, MATCH($B12,'PP Values - Co|Twp|City|Vlg'!$B:$B,0))</f>
        <v>48450</v>
      </c>
      <c r="W12">
        <f>INDEX('PP Values - Co|Twp|City|Vlg'!S:S, MATCH($B12,'PP Values - Co|Twp|City|Vlg'!$B:$B,0))</f>
        <v>0</v>
      </c>
      <c r="X12">
        <f>INDEX('PP Values - Co|Twp|City|Vlg'!T:T, MATCH($B12,'PP Values - Co|Twp|City|Vlg'!$B:$B,0))</f>
        <v>7158650</v>
      </c>
      <c r="Y12">
        <f>INDEX('PP Values - Co|Twp|City|Vlg'!U:U, MATCH($B12,'PP Values - Co|Twp|City|Vlg'!$B:$B,0))</f>
        <v>0</v>
      </c>
      <c r="Z12">
        <f>INDEX('PP Values - Co|Twp|City|Vlg'!V:V, MATCH($B12,'PP Values - Co|Twp|City|Vlg'!$B:$B,0))</f>
        <v>0</v>
      </c>
      <c r="AA12">
        <f>INDEX('PP Values - Co|Twp|City|Vlg'!W:W, MATCH($B12,'PP Values - Co|Twp|City|Vlg'!$B:$B,0))</f>
        <v>4855300</v>
      </c>
      <c r="AB12">
        <f>INDEX('PP Values - Co|Twp|City|Vlg'!X:X, MATCH($B12,'PP Values - Co|Twp|City|Vlg'!$B:$B,0))</f>
        <v>1876100</v>
      </c>
      <c r="AC12">
        <f>INDEX('PP Values - Co|Twp|City|Vlg'!Y:Y, MATCH($B12,'PP Values - Co|Twp|City|Vlg'!$B:$B,0))</f>
        <v>0</v>
      </c>
      <c r="AD12">
        <f>INDEX('PP Values - Co|Twp|City|Vlg'!Z:Z, MATCH($B12,'PP Values - Co|Twp|City|Vlg'!$B:$B,0))</f>
        <v>43100</v>
      </c>
      <c r="AE12">
        <f>INDEX('PP Values - Co|Twp|City|Vlg'!AA:AA, MATCH($B12,'PP Values - Co|Twp|City|Vlg'!$B:$B,0))</f>
        <v>0</v>
      </c>
      <c r="AF12">
        <f>INDEX('PP Values - Co|Twp|City|Vlg'!AB:AB, MATCH($B12,'PP Values - Co|Twp|City|Vlg'!$B:$B,0))</f>
        <v>6774500</v>
      </c>
      <c r="AG12">
        <f>INDEX('PP Values - Co|Twp|City|Vlg'!AC:AC, MATCH($B12,'PP Values - Co|Twp|City|Vlg'!$B:$B,0))</f>
        <v>0</v>
      </c>
      <c r="AH12">
        <f>INDEX('PP Values - Co|Twp|City|Vlg'!AD:AD, MATCH($B12,'PP Values - Co|Twp|City|Vlg'!$B:$B,0))</f>
        <v>0</v>
      </c>
      <c r="AI12">
        <f>INDEX('PP Values - Co|Twp|City|Vlg'!AE:AE, MATCH($B12,'PP Values - Co|Twp|City|Vlg'!$B:$B,0))</f>
        <v>6244300</v>
      </c>
      <c r="AJ12">
        <f>INDEX('PP Values - Co|Twp|City|Vlg'!AF:AF, MATCH($B12,'PP Values - Co|Twp|City|Vlg'!$B:$B,0))</f>
        <v>3889800</v>
      </c>
      <c r="AK12">
        <f>INDEX('PP Values - Co|Twp|City|Vlg'!AG:AG, MATCH($B12,'PP Values - Co|Twp|City|Vlg'!$B:$B,0))</f>
        <v>0</v>
      </c>
      <c r="AL12">
        <f>INDEX('PP Values - Co|Twp|City|Vlg'!AH:AH, MATCH($B12,'PP Values - Co|Twp|City|Vlg'!$B:$B,0))</f>
        <v>0</v>
      </c>
      <c r="AM12">
        <f>INDEX('PP Values - Co|Twp|City|Vlg'!AI:AI, MATCH($B12,'PP Values - Co|Twp|City|Vlg'!$B:$B,0))</f>
        <v>0</v>
      </c>
      <c r="AN12">
        <f>INDEX('PP Values - Co|Twp|City|Vlg'!AJ:AJ, MATCH($B12,'PP Values - Co|Twp|City|Vlg'!$B:$B,0))</f>
        <v>10134100</v>
      </c>
      <c r="AO12">
        <f>INDEX('PP Values - Co|Twp|City|Vlg'!AK:AK, MATCH($B12,'PP Values - Co|Twp|City|Vlg'!$B:$B,0))</f>
        <v>0</v>
      </c>
      <c r="AP12">
        <f>INDEX('PP Values - Co|Twp|City|Vlg'!AL:AL, MATCH($B12,'PP Values - Co|Twp|City|Vlg'!$B:$B,0))</f>
        <v>-2885900</v>
      </c>
    </row>
    <row r="13" spans="1:42" x14ac:dyDescent="0.3">
      <c r="A13" s="116" t="s">
        <v>94</v>
      </c>
      <c r="B13" s="116" t="s">
        <v>135</v>
      </c>
      <c r="C13" s="116" t="s">
        <v>94</v>
      </c>
      <c r="D13" s="116" t="s">
        <v>135</v>
      </c>
      <c r="E13" s="116" t="s">
        <v>136</v>
      </c>
      <c r="F13" s="116" t="s">
        <v>104</v>
      </c>
      <c r="H13" s="116" t="s">
        <v>100</v>
      </c>
      <c r="I13" s="116" t="s">
        <v>100</v>
      </c>
      <c r="J13" s="116" t="s">
        <v>101</v>
      </c>
      <c r="K13">
        <f>INDEX('PP Values - Co|Twp|City|Vlg'!G:G, MATCH($B13,'PP Values - Co|Twp|City|Vlg'!$B:$B,0))</f>
        <v>92300</v>
      </c>
      <c r="L13">
        <f>INDEX('PP Values - Co|Twp|City|Vlg'!H:H, MATCH($B13,'PP Values - Co|Twp|City|Vlg'!$B:$B,0))</f>
        <v>0</v>
      </c>
      <c r="M13">
        <f>INDEX('PP Values - Co|Twp|City|Vlg'!I:I, MATCH($B13,'PP Values - Co|Twp|City|Vlg'!$B:$B,0))</f>
        <v>0</v>
      </c>
      <c r="N13">
        <f>INDEX('PP Values - Co|Twp|City|Vlg'!J:J, MATCH($B13,'PP Values - Co|Twp|City|Vlg'!$B:$B,0))</f>
        <v>0</v>
      </c>
      <c r="O13">
        <f>INDEX('PP Values - Co|Twp|City|Vlg'!K:K, MATCH($B13,'PP Values - Co|Twp|City|Vlg'!$B:$B,0))</f>
        <v>0</v>
      </c>
      <c r="P13">
        <f>INDEX('PP Values - Co|Twp|City|Vlg'!L:L, MATCH($B13,'PP Values - Co|Twp|City|Vlg'!$B:$B,0))</f>
        <v>92300</v>
      </c>
      <c r="Q13">
        <f>INDEX('PP Values - Co|Twp|City|Vlg'!M:M, MATCH($B13,'PP Values - Co|Twp|City|Vlg'!$B:$B,0))</f>
        <v>0</v>
      </c>
      <c r="R13">
        <f>INDEX('PP Values - Co|Twp|City|Vlg'!N:N, MATCH($B13,'PP Values - Co|Twp|City|Vlg'!$B:$B,0))</f>
        <v>0</v>
      </c>
      <c r="S13">
        <f>INDEX('PP Values - Co|Twp|City|Vlg'!O:O, MATCH($B13,'PP Values - Co|Twp|City|Vlg'!$B:$B,0))</f>
        <v>79100</v>
      </c>
      <c r="T13">
        <f>INDEX('PP Values - Co|Twp|City|Vlg'!P:P, MATCH($B13,'PP Values - Co|Twp|City|Vlg'!$B:$B,0))</f>
        <v>0</v>
      </c>
      <c r="U13">
        <f>INDEX('PP Values - Co|Twp|City|Vlg'!Q:Q, MATCH($B13,'PP Values - Co|Twp|City|Vlg'!$B:$B,0))</f>
        <v>0</v>
      </c>
      <c r="V13">
        <f>INDEX('PP Values - Co|Twp|City|Vlg'!R:R, MATCH($B13,'PP Values - Co|Twp|City|Vlg'!$B:$B,0))</f>
        <v>0</v>
      </c>
      <c r="W13">
        <f>INDEX('PP Values - Co|Twp|City|Vlg'!S:S, MATCH($B13,'PP Values - Co|Twp|City|Vlg'!$B:$B,0))</f>
        <v>0</v>
      </c>
      <c r="X13">
        <f>INDEX('PP Values - Co|Twp|City|Vlg'!T:T, MATCH($B13,'PP Values - Co|Twp|City|Vlg'!$B:$B,0))</f>
        <v>79100</v>
      </c>
      <c r="Y13">
        <f>INDEX('PP Values - Co|Twp|City|Vlg'!U:U, MATCH($B13,'PP Values - Co|Twp|City|Vlg'!$B:$B,0))</f>
        <v>0</v>
      </c>
      <c r="Z13">
        <f>INDEX('PP Values - Co|Twp|City|Vlg'!V:V, MATCH($B13,'PP Values - Co|Twp|City|Vlg'!$B:$B,0))</f>
        <v>0</v>
      </c>
      <c r="AA13">
        <f>INDEX('PP Values - Co|Twp|City|Vlg'!W:W, MATCH($B13,'PP Values - Co|Twp|City|Vlg'!$B:$B,0))</f>
        <v>77200</v>
      </c>
      <c r="AB13">
        <f>INDEX('PP Values - Co|Twp|City|Vlg'!X:X, MATCH($B13,'PP Values - Co|Twp|City|Vlg'!$B:$B,0))</f>
        <v>0</v>
      </c>
      <c r="AC13">
        <f>INDEX('PP Values - Co|Twp|City|Vlg'!Y:Y, MATCH($B13,'PP Values - Co|Twp|City|Vlg'!$B:$B,0))</f>
        <v>0</v>
      </c>
      <c r="AD13">
        <f>INDEX('PP Values - Co|Twp|City|Vlg'!Z:Z, MATCH($B13,'PP Values - Co|Twp|City|Vlg'!$B:$B,0))</f>
        <v>0</v>
      </c>
      <c r="AE13">
        <f>INDEX('PP Values - Co|Twp|City|Vlg'!AA:AA, MATCH($B13,'PP Values - Co|Twp|City|Vlg'!$B:$B,0))</f>
        <v>0</v>
      </c>
      <c r="AF13">
        <f>INDEX('PP Values - Co|Twp|City|Vlg'!AB:AB, MATCH($B13,'PP Values - Co|Twp|City|Vlg'!$B:$B,0))</f>
        <v>77200</v>
      </c>
      <c r="AG13">
        <f>INDEX('PP Values - Co|Twp|City|Vlg'!AC:AC, MATCH($B13,'PP Values - Co|Twp|City|Vlg'!$B:$B,0))</f>
        <v>0</v>
      </c>
      <c r="AH13">
        <f>INDEX('PP Values - Co|Twp|City|Vlg'!AD:AD, MATCH($B13,'PP Values - Co|Twp|City|Vlg'!$B:$B,0))</f>
        <v>0</v>
      </c>
      <c r="AI13">
        <f>INDEX('PP Values - Co|Twp|City|Vlg'!AE:AE, MATCH($B13,'PP Values - Co|Twp|City|Vlg'!$B:$B,0))</f>
        <v>0</v>
      </c>
      <c r="AJ13">
        <f>INDEX('PP Values - Co|Twp|City|Vlg'!AF:AF, MATCH($B13,'PP Values - Co|Twp|City|Vlg'!$B:$B,0))</f>
        <v>0</v>
      </c>
      <c r="AK13">
        <f>INDEX('PP Values - Co|Twp|City|Vlg'!AG:AG, MATCH($B13,'PP Values - Co|Twp|City|Vlg'!$B:$B,0))</f>
        <v>0</v>
      </c>
      <c r="AL13">
        <f>INDEX('PP Values - Co|Twp|City|Vlg'!AH:AH, MATCH($B13,'PP Values - Co|Twp|City|Vlg'!$B:$B,0))</f>
        <v>0</v>
      </c>
      <c r="AM13">
        <f>INDEX('PP Values - Co|Twp|City|Vlg'!AI:AI, MATCH($B13,'PP Values - Co|Twp|City|Vlg'!$B:$B,0))</f>
        <v>0</v>
      </c>
      <c r="AN13">
        <f>INDEX('PP Values - Co|Twp|City|Vlg'!AJ:AJ, MATCH($B13,'PP Values - Co|Twp|City|Vlg'!$B:$B,0))</f>
        <v>0</v>
      </c>
      <c r="AO13">
        <f>INDEX('PP Values - Co|Twp|City|Vlg'!AK:AK, MATCH($B13,'PP Values - Co|Twp|City|Vlg'!$B:$B,0))</f>
        <v>0</v>
      </c>
      <c r="AP13">
        <f>INDEX('PP Values - Co|Twp|City|Vlg'!AL:AL, MATCH($B13,'PP Values - Co|Twp|City|Vlg'!$B:$B,0))</f>
        <v>92300</v>
      </c>
    </row>
    <row r="14" spans="1:42" x14ac:dyDescent="0.3">
      <c r="A14" s="116" t="s">
        <v>94</v>
      </c>
      <c r="B14" s="116" t="s">
        <v>139</v>
      </c>
      <c r="C14" s="116" t="s">
        <v>94</v>
      </c>
      <c r="D14" s="116" t="s">
        <v>139</v>
      </c>
      <c r="E14" s="116" t="s">
        <v>140</v>
      </c>
      <c r="F14" s="116" t="s">
        <v>104</v>
      </c>
      <c r="H14" s="116" t="s">
        <v>100</v>
      </c>
      <c r="I14" s="116" t="s">
        <v>100</v>
      </c>
      <c r="J14" s="116" t="s">
        <v>101</v>
      </c>
      <c r="K14">
        <f>INDEX('PP Values - Co|Twp|City|Vlg'!G:G, MATCH($B14,'PP Values - Co|Twp|City|Vlg'!$B:$B,0))</f>
        <v>2554300</v>
      </c>
      <c r="L14">
        <f>INDEX('PP Values - Co|Twp|City|Vlg'!H:H, MATCH($B14,'PP Values - Co|Twp|City|Vlg'!$B:$B,0))</f>
        <v>876000</v>
      </c>
      <c r="M14">
        <f>INDEX('PP Values - Co|Twp|City|Vlg'!I:I, MATCH($B14,'PP Values - Co|Twp|City|Vlg'!$B:$B,0))</f>
        <v>0</v>
      </c>
      <c r="N14">
        <f>INDEX('PP Values - Co|Twp|City|Vlg'!J:J, MATCH($B14,'PP Values - Co|Twp|City|Vlg'!$B:$B,0))</f>
        <v>112300</v>
      </c>
      <c r="O14">
        <f>INDEX('PP Values - Co|Twp|City|Vlg'!K:K, MATCH($B14,'PP Values - Co|Twp|City|Vlg'!$B:$B,0))</f>
        <v>0</v>
      </c>
      <c r="P14">
        <f>INDEX('PP Values - Co|Twp|City|Vlg'!L:L, MATCH($B14,'PP Values - Co|Twp|City|Vlg'!$B:$B,0))</f>
        <v>3542600</v>
      </c>
      <c r="Q14">
        <f>INDEX('PP Values - Co|Twp|City|Vlg'!M:M, MATCH($B14,'PP Values - Co|Twp|City|Vlg'!$B:$B,0))</f>
        <v>0</v>
      </c>
      <c r="R14">
        <f>INDEX('PP Values - Co|Twp|City|Vlg'!N:N, MATCH($B14,'PP Values - Co|Twp|City|Vlg'!$B:$B,0))</f>
        <v>0</v>
      </c>
      <c r="S14">
        <f>INDEX('PP Values - Co|Twp|City|Vlg'!O:O, MATCH($B14,'PP Values - Co|Twp|City|Vlg'!$B:$B,0))</f>
        <v>2046400</v>
      </c>
      <c r="T14">
        <f>INDEX('PP Values - Co|Twp|City|Vlg'!P:P, MATCH($B14,'PP Values - Co|Twp|City|Vlg'!$B:$B,0))</f>
        <v>984500</v>
      </c>
      <c r="U14">
        <f>INDEX('PP Values - Co|Twp|City|Vlg'!Q:Q, MATCH($B14,'PP Values - Co|Twp|City|Vlg'!$B:$B,0))</f>
        <v>0</v>
      </c>
      <c r="V14">
        <f>INDEX('PP Values - Co|Twp|City|Vlg'!R:R, MATCH($B14,'PP Values - Co|Twp|City|Vlg'!$B:$B,0))</f>
        <v>56350</v>
      </c>
      <c r="W14">
        <f>INDEX('PP Values - Co|Twp|City|Vlg'!S:S, MATCH($B14,'PP Values - Co|Twp|City|Vlg'!$B:$B,0))</f>
        <v>0</v>
      </c>
      <c r="X14">
        <f>INDEX('PP Values - Co|Twp|City|Vlg'!T:T, MATCH($B14,'PP Values - Co|Twp|City|Vlg'!$B:$B,0))</f>
        <v>3087250</v>
      </c>
      <c r="Y14">
        <f>INDEX('PP Values - Co|Twp|City|Vlg'!U:U, MATCH($B14,'PP Values - Co|Twp|City|Vlg'!$B:$B,0))</f>
        <v>0</v>
      </c>
      <c r="Z14">
        <f>INDEX('PP Values - Co|Twp|City|Vlg'!V:V, MATCH($B14,'PP Values - Co|Twp|City|Vlg'!$B:$B,0))</f>
        <v>0</v>
      </c>
      <c r="AA14">
        <f>INDEX('PP Values - Co|Twp|City|Vlg'!W:W, MATCH($B14,'PP Values - Co|Twp|City|Vlg'!$B:$B,0))</f>
        <v>1854800</v>
      </c>
      <c r="AB14">
        <f>INDEX('PP Values - Co|Twp|City|Vlg'!X:X, MATCH($B14,'PP Values - Co|Twp|City|Vlg'!$B:$B,0))</f>
        <v>1045500</v>
      </c>
      <c r="AC14">
        <f>INDEX('PP Values - Co|Twp|City|Vlg'!Y:Y, MATCH($B14,'PP Values - Co|Twp|City|Vlg'!$B:$B,0))</f>
        <v>0</v>
      </c>
      <c r="AD14">
        <f>INDEX('PP Values - Co|Twp|City|Vlg'!Z:Z, MATCH($B14,'PP Values - Co|Twp|City|Vlg'!$B:$B,0))</f>
        <v>88700</v>
      </c>
      <c r="AE14">
        <f>INDEX('PP Values - Co|Twp|City|Vlg'!AA:AA, MATCH($B14,'PP Values - Co|Twp|City|Vlg'!$B:$B,0))</f>
        <v>0</v>
      </c>
      <c r="AF14">
        <f>INDEX('PP Values - Co|Twp|City|Vlg'!AB:AB, MATCH($B14,'PP Values - Co|Twp|City|Vlg'!$B:$B,0))</f>
        <v>2989000</v>
      </c>
      <c r="AG14">
        <f>INDEX('PP Values - Co|Twp|City|Vlg'!AC:AC, MATCH($B14,'PP Values - Co|Twp|City|Vlg'!$B:$B,0))</f>
        <v>0</v>
      </c>
      <c r="AH14">
        <f>INDEX('PP Values - Co|Twp|City|Vlg'!AD:AD, MATCH($B14,'PP Values - Co|Twp|City|Vlg'!$B:$B,0))</f>
        <v>0</v>
      </c>
      <c r="AI14">
        <f>INDEX('PP Values - Co|Twp|City|Vlg'!AE:AE, MATCH($B14,'PP Values - Co|Twp|City|Vlg'!$B:$B,0))</f>
        <v>7888800</v>
      </c>
      <c r="AJ14">
        <f>INDEX('PP Values - Co|Twp|City|Vlg'!AF:AF, MATCH($B14,'PP Values - Co|Twp|City|Vlg'!$B:$B,0))</f>
        <v>0</v>
      </c>
      <c r="AK14">
        <f>INDEX('PP Values - Co|Twp|City|Vlg'!AG:AG, MATCH($B14,'PP Values - Co|Twp|City|Vlg'!$B:$B,0))</f>
        <v>0</v>
      </c>
      <c r="AL14">
        <f>INDEX('PP Values - Co|Twp|City|Vlg'!AH:AH, MATCH($B14,'PP Values - Co|Twp|City|Vlg'!$B:$B,0))</f>
        <v>0</v>
      </c>
      <c r="AM14">
        <f>INDEX('PP Values - Co|Twp|City|Vlg'!AI:AI, MATCH($B14,'PP Values - Co|Twp|City|Vlg'!$B:$B,0))</f>
        <v>0</v>
      </c>
      <c r="AN14">
        <f>INDEX('PP Values - Co|Twp|City|Vlg'!AJ:AJ, MATCH($B14,'PP Values - Co|Twp|City|Vlg'!$B:$B,0))</f>
        <v>7888800</v>
      </c>
      <c r="AO14">
        <f>INDEX('PP Values - Co|Twp|City|Vlg'!AK:AK, MATCH($B14,'PP Values - Co|Twp|City|Vlg'!$B:$B,0))</f>
        <v>0</v>
      </c>
      <c r="AP14">
        <f>INDEX('PP Values - Co|Twp|City|Vlg'!AL:AL, MATCH($B14,'PP Values - Co|Twp|City|Vlg'!$B:$B,0))</f>
        <v>-4346200</v>
      </c>
    </row>
    <row r="15" spans="1:42" x14ac:dyDescent="0.3">
      <c r="A15" s="116" t="s">
        <v>94</v>
      </c>
      <c r="B15" s="116" t="s">
        <v>143</v>
      </c>
      <c r="C15" s="116" t="s">
        <v>94</v>
      </c>
      <c r="D15" s="116" t="s">
        <v>143</v>
      </c>
      <c r="E15" s="116" t="s">
        <v>144</v>
      </c>
      <c r="F15" s="116" t="s">
        <v>104</v>
      </c>
      <c r="H15" s="116" t="s">
        <v>100</v>
      </c>
      <c r="I15" s="116" t="s">
        <v>100</v>
      </c>
      <c r="J15" s="116" t="s">
        <v>101</v>
      </c>
      <c r="K15">
        <f>INDEX('PP Values - Co|Twp|City|Vlg'!G:G, MATCH($B15,'PP Values - Co|Twp|City|Vlg'!$B:$B,0))</f>
        <v>440400</v>
      </c>
      <c r="L15">
        <f>INDEX('PP Values - Co|Twp|City|Vlg'!H:H, MATCH($B15,'PP Values - Co|Twp|City|Vlg'!$B:$B,0))</f>
        <v>141200</v>
      </c>
      <c r="M15">
        <f>INDEX('PP Values - Co|Twp|City|Vlg'!I:I, MATCH($B15,'PP Values - Co|Twp|City|Vlg'!$B:$B,0))</f>
        <v>0</v>
      </c>
      <c r="N15">
        <f>INDEX('PP Values - Co|Twp|City|Vlg'!J:J, MATCH($B15,'PP Values - Co|Twp|City|Vlg'!$B:$B,0))</f>
        <v>383200</v>
      </c>
      <c r="O15">
        <f>INDEX('PP Values - Co|Twp|City|Vlg'!K:K, MATCH($B15,'PP Values - Co|Twp|City|Vlg'!$B:$B,0))</f>
        <v>0</v>
      </c>
      <c r="P15">
        <f>INDEX('PP Values - Co|Twp|City|Vlg'!L:L, MATCH($B15,'PP Values - Co|Twp|City|Vlg'!$B:$B,0))</f>
        <v>964800</v>
      </c>
      <c r="Q15">
        <f>INDEX('PP Values - Co|Twp|City|Vlg'!M:M, MATCH($B15,'PP Values - Co|Twp|City|Vlg'!$B:$B,0))</f>
        <v>0</v>
      </c>
      <c r="R15">
        <f>INDEX('PP Values - Co|Twp|City|Vlg'!N:N, MATCH($B15,'PP Values - Co|Twp|City|Vlg'!$B:$B,0))</f>
        <v>0</v>
      </c>
      <c r="S15">
        <f>INDEX('PP Values - Co|Twp|City|Vlg'!O:O, MATCH($B15,'PP Values - Co|Twp|City|Vlg'!$B:$B,0))</f>
        <v>361800</v>
      </c>
      <c r="T15">
        <f>INDEX('PP Values - Co|Twp|City|Vlg'!P:P, MATCH($B15,'PP Values - Co|Twp|City|Vlg'!$B:$B,0))</f>
        <v>132900</v>
      </c>
      <c r="U15">
        <f>INDEX('PP Values - Co|Twp|City|Vlg'!Q:Q, MATCH($B15,'PP Values - Co|Twp|City|Vlg'!$B:$B,0))</f>
        <v>0</v>
      </c>
      <c r="V15">
        <f>INDEX('PP Values - Co|Twp|City|Vlg'!R:R, MATCH($B15,'PP Values - Co|Twp|City|Vlg'!$B:$B,0))</f>
        <v>346950</v>
      </c>
      <c r="W15">
        <f>INDEX('PP Values - Co|Twp|City|Vlg'!S:S, MATCH($B15,'PP Values - Co|Twp|City|Vlg'!$B:$B,0))</f>
        <v>0</v>
      </c>
      <c r="X15">
        <f>INDEX('PP Values - Co|Twp|City|Vlg'!T:T, MATCH($B15,'PP Values - Co|Twp|City|Vlg'!$B:$B,0))</f>
        <v>841650</v>
      </c>
      <c r="Y15">
        <f>INDEX('PP Values - Co|Twp|City|Vlg'!U:U, MATCH($B15,'PP Values - Co|Twp|City|Vlg'!$B:$B,0))</f>
        <v>0</v>
      </c>
      <c r="Z15">
        <f>INDEX('PP Values - Co|Twp|City|Vlg'!V:V, MATCH($B15,'PP Values - Co|Twp|City|Vlg'!$B:$B,0))</f>
        <v>0</v>
      </c>
      <c r="AA15">
        <f>INDEX('PP Values - Co|Twp|City|Vlg'!W:W, MATCH($B15,'PP Values - Co|Twp|City|Vlg'!$B:$B,0))</f>
        <v>368200</v>
      </c>
      <c r="AB15">
        <f>INDEX('PP Values - Co|Twp|City|Vlg'!X:X, MATCH($B15,'PP Values - Co|Twp|City|Vlg'!$B:$B,0))</f>
        <v>154800</v>
      </c>
      <c r="AC15">
        <f>INDEX('PP Values - Co|Twp|City|Vlg'!Y:Y, MATCH($B15,'PP Values - Co|Twp|City|Vlg'!$B:$B,0))</f>
        <v>0</v>
      </c>
      <c r="AD15">
        <f>INDEX('PP Values - Co|Twp|City|Vlg'!Z:Z, MATCH($B15,'PP Values - Co|Twp|City|Vlg'!$B:$B,0))</f>
        <v>515350</v>
      </c>
      <c r="AE15">
        <f>INDEX('PP Values - Co|Twp|City|Vlg'!AA:AA, MATCH($B15,'PP Values - Co|Twp|City|Vlg'!$B:$B,0))</f>
        <v>0</v>
      </c>
      <c r="AF15">
        <f>INDEX('PP Values - Co|Twp|City|Vlg'!AB:AB, MATCH($B15,'PP Values - Co|Twp|City|Vlg'!$B:$B,0))</f>
        <v>1038350</v>
      </c>
      <c r="AG15">
        <f>INDEX('PP Values - Co|Twp|City|Vlg'!AC:AC, MATCH($B15,'PP Values - Co|Twp|City|Vlg'!$B:$B,0))</f>
        <v>0</v>
      </c>
      <c r="AH15">
        <f>INDEX('PP Values - Co|Twp|City|Vlg'!AD:AD, MATCH($B15,'PP Values - Co|Twp|City|Vlg'!$B:$B,0))</f>
        <v>0</v>
      </c>
      <c r="AI15">
        <f>INDEX('PP Values - Co|Twp|City|Vlg'!AE:AE, MATCH($B15,'PP Values - Co|Twp|City|Vlg'!$B:$B,0))</f>
        <v>299500</v>
      </c>
      <c r="AJ15">
        <f>INDEX('PP Values - Co|Twp|City|Vlg'!AF:AF, MATCH($B15,'PP Values - Co|Twp|City|Vlg'!$B:$B,0))</f>
        <v>11400</v>
      </c>
      <c r="AK15">
        <f>INDEX('PP Values - Co|Twp|City|Vlg'!AG:AG, MATCH($B15,'PP Values - Co|Twp|City|Vlg'!$B:$B,0))</f>
        <v>0</v>
      </c>
      <c r="AL15">
        <f>INDEX('PP Values - Co|Twp|City|Vlg'!AH:AH, MATCH($B15,'PP Values - Co|Twp|City|Vlg'!$B:$B,0))</f>
        <v>0</v>
      </c>
      <c r="AM15">
        <f>INDEX('PP Values - Co|Twp|City|Vlg'!AI:AI, MATCH($B15,'PP Values - Co|Twp|City|Vlg'!$B:$B,0))</f>
        <v>0</v>
      </c>
      <c r="AN15">
        <f>INDEX('PP Values - Co|Twp|City|Vlg'!AJ:AJ, MATCH($B15,'PP Values - Co|Twp|City|Vlg'!$B:$B,0))</f>
        <v>310900</v>
      </c>
      <c r="AO15">
        <f>INDEX('PP Values - Co|Twp|City|Vlg'!AK:AK, MATCH($B15,'PP Values - Co|Twp|City|Vlg'!$B:$B,0))</f>
        <v>0</v>
      </c>
      <c r="AP15">
        <f>INDEX('PP Values - Co|Twp|City|Vlg'!AL:AL, MATCH($B15,'PP Values - Co|Twp|City|Vlg'!$B:$B,0))</f>
        <v>653900</v>
      </c>
    </row>
    <row r="16" spans="1:42" x14ac:dyDescent="0.3">
      <c r="A16" s="116" t="s">
        <v>94</v>
      </c>
      <c r="B16" s="116" t="s">
        <v>147</v>
      </c>
      <c r="C16" s="116" t="s">
        <v>94</v>
      </c>
      <c r="D16" s="116" t="s">
        <v>147</v>
      </c>
      <c r="E16" s="116" t="s">
        <v>148</v>
      </c>
      <c r="F16" s="116" t="s">
        <v>104</v>
      </c>
      <c r="H16" s="116" t="s">
        <v>100</v>
      </c>
      <c r="I16" s="116" t="s">
        <v>100</v>
      </c>
      <c r="J16" s="116" t="s">
        <v>101</v>
      </c>
      <c r="K16">
        <f>INDEX('PP Values - Co|Twp|City|Vlg'!G:G, MATCH($B16,'PP Values - Co|Twp|City|Vlg'!$B:$B,0))</f>
        <v>20900</v>
      </c>
      <c r="L16">
        <f>INDEX('PP Values - Co|Twp|City|Vlg'!H:H, MATCH($B16,'PP Values - Co|Twp|City|Vlg'!$B:$B,0))</f>
        <v>0</v>
      </c>
      <c r="M16">
        <f>INDEX('PP Values - Co|Twp|City|Vlg'!I:I, MATCH($B16,'PP Values - Co|Twp|City|Vlg'!$B:$B,0))</f>
        <v>0</v>
      </c>
      <c r="N16">
        <f>INDEX('PP Values - Co|Twp|City|Vlg'!J:J, MATCH($B16,'PP Values - Co|Twp|City|Vlg'!$B:$B,0))</f>
        <v>0</v>
      </c>
      <c r="O16">
        <f>INDEX('PP Values - Co|Twp|City|Vlg'!K:K, MATCH($B16,'PP Values - Co|Twp|City|Vlg'!$B:$B,0))</f>
        <v>0</v>
      </c>
      <c r="P16">
        <f>INDEX('PP Values - Co|Twp|City|Vlg'!L:L, MATCH($B16,'PP Values - Co|Twp|City|Vlg'!$B:$B,0))</f>
        <v>20900</v>
      </c>
      <c r="Q16">
        <f>INDEX('PP Values - Co|Twp|City|Vlg'!M:M, MATCH($B16,'PP Values - Co|Twp|City|Vlg'!$B:$B,0))</f>
        <v>0</v>
      </c>
      <c r="R16">
        <f>INDEX('PP Values - Co|Twp|City|Vlg'!N:N, MATCH($B16,'PP Values - Co|Twp|City|Vlg'!$B:$B,0))</f>
        <v>0</v>
      </c>
      <c r="S16">
        <f>INDEX('PP Values - Co|Twp|City|Vlg'!O:O, MATCH($B16,'PP Values - Co|Twp|City|Vlg'!$B:$B,0))</f>
        <v>3300</v>
      </c>
      <c r="T16">
        <f>INDEX('PP Values - Co|Twp|City|Vlg'!P:P, MATCH($B16,'PP Values - Co|Twp|City|Vlg'!$B:$B,0))</f>
        <v>0</v>
      </c>
      <c r="U16">
        <f>INDEX('PP Values - Co|Twp|City|Vlg'!Q:Q, MATCH($B16,'PP Values - Co|Twp|City|Vlg'!$B:$B,0))</f>
        <v>0</v>
      </c>
      <c r="V16">
        <f>INDEX('PP Values - Co|Twp|City|Vlg'!R:R, MATCH($B16,'PP Values - Co|Twp|City|Vlg'!$B:$B,0))</f>
        <v>0</v>
      </c>
      <c r="W16">
        <f>INDEX('PP Values - Co|Twp|City|Vlg'!S:S, MATCH($B16,'PP Values - Co|Twp|City|Vlg'!$B:$B,0))</f>
        <v>0</v>
      </c>
      <c r="X16">
        <f>INDEX('PP Values - Co|Twp|City|Vlg'!T:T, MATCH($B16,'PP Values - Co|Twp|City|Vlg'!$B:$B,0))</f>
        <v>3300</v>
      </c>
      <c r="Y16">
        <f>INDEX('PP Values - Co|Twp|City|Vlg'!U:U, MATCH($B16,'PP Values - Co|Twp|City|Vlg'!$B:$B,0))</f>
        <v>0</v>
      </c>
      <c r="Z16">
        <f>INDEX('PP Values - Co|Twp|City|Vlg'!V:V, MATCH($B16,'PP Values - Co|Twp|City|Vlg'!$B:$B,0))</f>
        <v>0</v>
      </c>
      <c r="AA16">
        <f>INDEX('PP Values - Co|Twp|City|Vlg'!W:W, MATCH($B16,'PP Values - Co|Twp|City|Vlg'!$B:$B,0))</f>
        <v>4200</v>
      </c>
      <c r="AB16">
        <f>INDEX('PP Values - Co|Twp|City|Vlg'!X:X, MATCH($B16,'PP Values - Co|Twp|City|Vlg'!$B:$B,0))</f>
        <v>0</v>
      </c>
      <c r="AC16">
        <f>INDEX('PP Values - Co|Twp|City|Vlg'!Y:Y, MATCH($B16,'PP Values - Co|Twp|City|Vlg'!$B:$B,0))</f>
        <v>0</v>
      </c>
      <c r="AD16">
        <f>INDEX('PP Values - Co|Twp|City|Vlg'!Z:Z, MATCH($B16,'PP Values - Co|Twp|City|Vlg'!$B:$B,0))</f>
        <v>0</v>
      </c>
      <c r="AE16">
        <f>INDEX('PP Values - Co|Twp|City|Vlg'!AA:AA, MATCH($B16,'PP Values - Co|Twp|City|Vlg'!$B:$B,0))</f>
        <v>0</v>
      </c>
      <c r="AF16">
        <f>INDEX('PP Values - Co|Twp|City|Vlg'!AB:AB, MATCH($B16,'PP Values - Co|Twp|City|Vlg'!$B:$B,0))</f>
        <v>4200</v>
      </c>
      <c r="AG16">
        <f>INDEX('PP Values - Co|Twp|City|Vlg'!AC:AC, MATCH($B16,'PP Values - Co|Twp|City|Vlg'!$B:$B,0))</f>
        <v>0</v>
      </c>
      <c r="AH16">
        <f>INDEX('PP Values - Co|Twp|City|Vlg'!AD:AD, MATCH($B16,'PP Values - Co|Twp|City|Vlg'!$B:$B,0))</f>
        <v>0</v>
      </c>
      <c r="AI16">
        <f>INDEX('PP Values - Co|Twp|City|Vlg'!AE:AE, MATCH($B16,'PP Values - Co|Twp|City|Vlg'!$B:$B,0))</f>
        <v>647600</v>
      </c>
      <c r="AJ16">
        <f>INDEX('PP Values - Co|Twp|City|Vlg'!AF:AF, MATCH($B16,'PP Values - Co|Twp|City|Vlg'!$B:$B,0))</f>
        <v>0</v>
      </c>
      <c r="AK16">
        <f>INDEX('PP Values - Co|Twp|City|Vlg'!AG:AG, MATCH($B16,'PP Values - Co|Twp|City|Vlg'!$B:$B,0))</f>
        <v>0</v>
      </c>
      <c r="AL16">
        <f>INDEX('PP Values - Co|Twp|City|Vlg'!AH:AH, MATCH($B16,'PP Values - Co|Twp|City|Vlg'!$B:$B,0))</f>
        <v>0</v>
      </c>
      <c r="AM16">
        <f>INDEX('PP Values - Co|Twp|City|Vlg'!AI:AI, MATCH($B16,'PP Values - Co|Twp|City|Vlg'!$B:$B,0))</f>
        <v>0</v>
      </c>
      <c r="AN16">
        <f>INDEX('PP Values - Co|Twp|City|Vlg'!AJ:AJ, MATCH($B16,'PP Values - Co|Twp|City|Vlg'!$B:$B,0))</f>
        <v>647600</v>
      </c>
      <c r="AO16">
        <f>INDEX('PP Values - Co|Twp|City|Vlg'!AK:AK, MATCH($B16,'PP Values - Co|Twp|City|Vlg'!$B:$B,0))</f>
        <v>0</v>
      </c>
      <c r="AP16">
        <f>INDEX('PP Values - Co|Twp|City|Vlg'!AL:AL, MATCH($B16,'PP Values - Co|Twp|City|Vlg'!$B:$B,0))</f>
        <v>-626700</v>
      </c>
    </row>
    <row r="17" spans="1:42" x14ac:dyDescent="0.3">
      <c r="A17" s="116" t="s">
        <v>94</v>
      </c>
      <c r="B17" s="116" t="s">
        <v>151</v>
      </c>
      <c r="C17" s="116" t="s">
        <v>94</v>
      </c>
      <c r="D17" s="116" t="s">
        <v>151</v>
      </c>
      <c r="E17" s="116" t="s">
        <v>152</v>
      </c>
      <c r="F17" s="116" t="s">
        <v>104</v>
      </c>
      <c r="H17" s="116" t="s">
        <v>100</v>
      </c>
      <c r="I17" s="116" t="s">
        <v>100</v>
      </c>
      <c r="J17" s="116" t="s">
        <v>101</v>
      </c>
      <c r="K17">
        <f>INDEX('PP Values - Co|Twp|City|Vlg'!G:G, MATCH($B17,'PP Values - Co|Twp|City|Vlg'!$B:$B,0))</f>
        <v>427800</v>
      </c>
      <c r="L17">
        <f>INDEX('PP Values - Co|Twp|City|Vlg'!H:H, MATCH($B17,'PP Values - Co|Twp|City|Vlg'!$B:$B,0))</f>
        <v>0</v>
      </c>
      <c r="M17">
        <f>INDEX('PP Values - Co|Twp|City|Vlg'!I:I, MATCH($B17,'PP Values - Co|Twp|City|Vlg'!$B:$B,0))</f>
        <v>0</v>
      </c>
      <c r="N17">
        <f>INDEX('PP Values - Co|Twp|City|Vlg'!J:J, MATCH($B17,'PP Values - Co|Twp|City|Vlg'!$B:$B,0))</f>
        <v>0</v>
      </c>
      <c r="O17">
        <f>INDEX('PP Values - Co|Twp|City|Vlg'!K:K, MATCH($B17,'PP Values - Co|Twp|City|Vlg'!$B:$B,0))</f>
        <v>0</v>
      </c>
      <c r="P17">
        <f>INDEX('PP Values - Co|Twp|City|Vlg'!L:L, MATCH($B17,'PP Values - Co|Twp|City|Vlg'!$B:$B,0))</f>
        <v>427800</v>
      </c>
      <c r="Q17">
        <f>INDEX('PP Values - Co|Twp|City|Vlg'!M:M, MATCH($B17,'PP Values - Co|Twp|City|Vlg'!$B:$B,0))</f>
        <v>0</v>
      </c>
      <c r="R17">
        <f>INDEX('PP Values - Co|Twp|City|Vlg'!N:N, MATCH($B17,'PP Values - Co|Twp|City|Vlg'!$B:$B,0))</f>
        <v>0</v>
      </c>
      <c r="S17">
        <f>INDEX('PP Values - Co|Twp|City|Vlg'!O:O, MATCH($B17,'PP Values - Co|Twp|City|Vlg'!$B:$B,0))</f>
        <v>390200</v>
      </c>
      <c r="T17">
        <f>INDEX('PP Values - Co|Twp|City|Vlg'!P:P, MATCH($B17,'PP Values - Co|Twp|City|Vlg'!$B:$B,0))</f>
        <v>0</v>
      </c>
      <c r="U17">
        <f>INDEX('PP Values - Co|Twp|City|Vlg'!Q:Q, MATCH($B17,'PP Values - Co|Twp|City|Vlg'!$B:$B,0))</f>
        <v>0</v>
      </c>
      <c r="V17">
        <f>INDEX('PP Values - Co|Twp|City|Vlg'!R:R, MATCH($B17,'PP Values - Co|Twp|City|Vlg'!$B:$B,0))</f>
        <v>0</v>
      </c>
      <c r="W17">
        <f>INDEX('PP Values - Co|Twp|City|Vlg'!S:S, MATCH($B17,'PP Values - Co|Twp|City|Vlg'!$B:$B,0))</f>
        <v>0</v>
      </c>
      <c r="X17">
        <f>INDEX('PP Values - Co|Twp|City|Vlg'!T:T, MATCH($B17,'PP Values - Co|Twp|City|Vlg'!$B:$B,0))</f>
        <v>390200</v>
      </c>
      <c r="Y17">
        <f>INDEX('PP Values - Co|Twp|City|Vlg'!U:U, MATCH($B17,'PP Values - Co|Twp|City|Vlg'!$B:$B,0))</f>
        <v>0</v>
      </c>
      <c r="Z17">
        <f>INDEX('PP Values - Co|Twp|City|Vlg'!V:V, MATCH($B17,'PP Values - Co|Twp|City|Vlg'!$B:$B,0))</f>
        <v>0</v>
      </c>
      <c r="AA17">
        <f>INDEX('PP Values - Co|Twp|City|Vlg'!W:W, MATCH($B17,'PP Values - Co|Twp|City|Vlg'!$B:$B,0))</f>
        <v>433000</v>
      </c>
      <c r="AB17">
        <f>INDEX('PP Values - Co|Twp|City|Vlg'!X:X, MATCH($B17,'PP Values - Co|Twp|City|Vlg'!$B:$B,0))</f>
        <v>0</v>
      </c>
      <c r="AC17">
        <f>INDEX('PP Values - Co|Twp|City|Vlg'!Y:Y, MATCH($B17,'PP Values - Co|Twp|City|Vlg'!$B:$B,0))</f>
        <v>0</v>
      </c>
      <c r="AD17">
        <f>INDEX('PP Values - Co|Twp|City|Vlg'!Z:Z, MATCH($B17,'PP Values - Co|Twp|City|Vlg'!$B:$B,0))</f>
        <v>0</v>
      </c>
      <c r="AE17">
        <f>INDEX('PP Values - Co|Twp|City|Vlg'!AA:AA, MATCH($B17,'PP Values - Co|Twp|City|Vlg'!$B:$B,0))</f>
        <v>0</v>
      </c>
      <c r="AF17">
        <f>INDEX('PP Values - Co|Twp|City|Vlg'!AB:AB, MATCH($B17,'PP Values - Co|Twp|City|Vlg'!$B:$B,0))</f>
        <v>433000</v>
      </c>
      <c r="AG17">
        <f>INDEX('PP Values - Co|Twp|City|Vlg'!AC:AC, MATCH($B17,'PP Values - Co|Twp|City|Vlg'!$B:$B,0))</f>
        <v>0</v>
      </c>
      <c r="AH17">
        <f>INDEX('PP Values - Co|Twp|City|Vlg'!AD:AD, MATCH($B17,'PP Values - Co|Twp|City|Vlg'!$B:$B,0))</f>
        <v>0</v>
      </c>
      <c r="AI17">
        <f>INDEX('PP Values - Co|Twp|City|Vlg'!AE:AE, MATCH($B17,'PP Values - Co|Twp|City|Vlg'!$B:$B,0))</f>
        <v>218800</v>
      </c>
      <c r="AJ17">
        <f>INDEX('PP Values - Co|Twp|City|Vlg'!AF:AF, MATCH($B17,'PP Values - Co|Twp|City|Vlg'!$B:$B,0))</f>
        <v>10000</v>
      </c>
      <c r="AK17">
        <f>INDEX('PP Values - Co|Twp|City|Vlg'!AG:AG, MATCH($B17,'PP Values - Co|Twp|City|Vlg'!$B:$B,0))</f>
        <v>0</v>
      </c>
      <c r="AL17">
        <f>INDEX('PP Values - Co|Twp|City|Vlg'!AH:AH, MATCH($B17,'PP Values - Co|Twp|City|Vlg'!$B:$B,0))</f>
        <v>0</v>
      </c>
      <c r="AM17">
        <f>INDEX('PP Values - Co|Twp|City|Vlg'!AI:AI, MATCH($B17,'PP Values - Co|Twp|City|Vlg'!$B:$B,0))</f>
        <v>0</v>
      </c>
      <c r="AN17">
        <f>INDEX('PP Values - Co|Twp|City|Vlg'!AJ:AJ, MATCH($B17,'PP Values - Co|Twp|City|Vlg'!$B:$B,0))</f>
        <v>228800</v>
      </c>
      <c r="AO17">
        <f>INDEX('PP Values - Co|Twp|City|Vlg'!AK:AK, MATCH($B17,'PP Values - Co|Twp|City|Vlg'!$B:$B,0))</f>
        <v>0</v>
      </c>
      <c r="AP17">
        <f>INDEX('PP Values - Co|Twp|City|Vlg'!AL:AL, MATCH($B17,'PP Values - Co|Twp|City|Vlg'!$B:$B,0))</f>
        <v>199000</v>
      </c>
    </row>
    <row r="18" spans="1:42" x14ac:dyDescent="0.3">
      <c r="A18" s="116" t="s">
        <v>94</v>
      </c>
      <c r="B18" s="116" t="s">
        <v>155</v>
      </c>
      <c r="C18" s="116" t="s">
        <v>94</v>
      </c>
      <c r="D18" s="116" t="s">
        <v>155</v>
      </c>
      <c r="E18" s="116" t="s">
        <v>156</v>
      </c>
      <c r="F18" s="116" t="s">
        <v>104</v>
      </c>
      <c r="H18" s="116" t="s">
        <v>100</v>
      </c>
      <c r="I18" s="116" t="s">
        <v>100</v>
      </c>
      <c r="J18" s="116" t="s">
        <v>101</v>
      </c>
      <c r="K18">
        <f>INDEX('PP Values - Co|Twp|City|Vlg'!G:G, MATCH($B18,'PP Values - Co|Twp|City|Vlg'!$B:$B,0))</f>
        <v>918000</v>
      </c>
      <c r="L18">
        <f>INDEX('PP Values - Co|Twp|City|Vlg'!H:H, MATCH($B18,'PP Values - Co|Twp|City|Vlg'!$B:$B,0))</f>
        <v>3708700</v>
      </c>
      <c r="M18">
        <f>INDEX('PP Values - Co|Twp|City|Vlg'!I:I, MATCH($B18,'PP Values - Co|Twp|City|Vlg'!$B:$B,0))</f>
        <v>0</v>
      </c>
      <c r="N18">
        <f>INDEX('PP Values - Co|Twp|City|Vlg'!J:J, MATCH($B18,'PP Values - Co|Twp|City|Vlg'!$B:$B,0))</f>
        <v>3178850</v>
      </c>
      <c r="O18">
        <f>INDEX('PP Values - Co|Twp|City|Vlg'!K:K, MATCH($B18,'PP Values - Co|Twp|City|Vlg'!$B:$B,0))</f>
        <v>0</v>
      </c>
      <c r="P18">
        <f>INDEX('PP Values - Co|Twp|City|Vlg'!L:L, MATCH($B18,'PP Values - Co|Twp|City|Vlg'!$B:$B,0))</f>
        <v>7805550</v>
      </c>
      <c r="Q18">
        <f>INDEX('PP Values - Co|Twp|City|Vlg'!M:M, MATCH($B18,'PP Values - Co|Twp|City|Vlg'!$B:$B,0))</f>
        <v>0</v>
      </c>
      <c r="R18">
        <f>INDEX('PP Values - Co|Twp|City|Vlg'!N:N, MATCH($B18,'PP Values - Co|Twp|City|Vlg'!$B:$B,0))</f>
        <v>0</v>
      </c>
      <c r="S18">
        <f>INDEX('PP Values - Co|Twp|City|Vlg'!O:O, MATCH($B18,'PP Values - Co|Twp|City|Vlg'!$B:$B,0))</f>
        <v>639700</v>
      </c>
      <c r="T18">
        <f>INDEX('PP Values - Co|Twp|City|Vlg'!P:P, MATCH($B18,'PP Values - Co|Twp|City|Vlg'!$B:$B,0))</f>
        <v>4827200</v>
      </c>
      <c r="U18">
        <f>INDEX('PP Values - Co|Twp|City|Vlg'!Q:Q, MATCH($B18,'PP Values - Co|Twp|City|Vlg'!$B:$B,0))</f>
        <v>0</v>
      </c>
      <c r="V18">
        <f>INDEX('PP Values - Co|Twp|City|Vlg'!R:R, MATCH($B18,'PP Values - Co|Twp|City|Vlg'!$B:$B,0))</f>
        <v>2803700</v>
      </c>
      <c r="W18">
        <f>INDEX('PP Values - Co|Twp|City|Vlg'!S:S, MATCH($B18,'PP Values - Co|Twp|City|Vlg'!$B:$B,0))</f>
        <v>0</v>
      </c>
      <c r="X18">
        <f>INDEX('PP Values - Co|Twp|City|Vlg'!T:T, MATCH($B18,'PP Values - Co|Twp|City|Vlg'!$B:$B,0))</f>
        <v>8270600</v>
      </c>
      <c r="Y18">
        <f>INDEX('PP Values - Co|Twp|City|Vlg'!U:U, MATCH($B18,'PP Values - Co|Twp|City|Vlg'!$B:$B,0))</f>
        <v>0</v>
      </c>
      <c r="Z18">
        <f>INDEX('PP Values - Co|Twp|City|Vlg'!V:V, MATCH($B18,'PP Values - Co|Twp|City|Vlg'!$B:$B,0))</f>
        <v>0</v>
      </c>
      <c r="AA18">
        <f>INDEX('PP Values - Co|Twp|City|Vlg'!W:W, MATCH($B18,'PP Values - Co|Twp|City|Vlg'!$B:$B,0))</f>
        <v>344500</v>
      </c>
      <c r="AB18">
        <f>INDEX('PP Values - Co|Twp|City|Vlg'!X:X, MATCH($B18,'PP Values - Co|Twp|City|Vlg'!$B:$B,0))</f>
        <v>5628800</v>
      </c>
      <c r="AC18">
        <f>INDEX('PP Values - Co|Twp|City|Vlg'!Y:Y, MATCH($B18,'PP Values - Co|Twp|City|Vlg'!$B:$B,0))</f>
        <v>0</v>
      </c>
      <c r="AD18">
        <f>INDEX('PP Values - Co|Twp|City|Vlg'!Z:Z, MATCH($B18,'PP Values - Co|Twp|City|Vlg'!$B:$B,0))</f>
        <v>2524600</v>
      </c>
      <c r="AE18">
        <f>INDEX('PP Values - Co|Twp|City|Vlg'!AA:AA, MATCH($B18,'PP Values - Co|Twp|City|Vlg'!$B:$B,0))</f>
        <v>0</v>
      </c>
      <c r="AF18">
        <f>INDEX('PP Values - Co|Twp|City|Vlg'!AB:AB, MATCH($B18,'PP Values - Co|Twp|City|Vlg'!$B:$B,0))</f>
        <v>8497900</v>
      </c>
      <c r="AG18">
        <f>INDEX('PP Values - Co|Twp|City|Vlg'!AC:AC, MATCH($B18,'PP Values - Co|Twp|City|Vlg'!$B:$B,0))</f>
        <v>0</v>
      </c>
      <c r="AH18">
        <f>INDEX('PP Values - Co|Twp|City|Vlg'!AD:AD, MATCH($B18,'PP Values - Co|Twp|City|Vlg'!$B:$B,0))</f>
        <v>0</v>
      </c>
      <c r="AI18">
        <f>INDEX('PP Values - Co|Twp|City|Vlg'!AE:AE, MATCH($B18,'PP Values - Co|Twp|City|Vlg'!$B:$B,0))</f>
        <v>624600</v>
      </c>
      <c r="AJ18">
        <f>INDEX('PP Values - Co|Twp|City|Vlg'!AF:AF, MATCH($B18,'PP Values - Co|Twp|City|Vlg'!$B:$B,0))</f>
        <v>33251000</v>
      </c>
      <c r="AK18">
        <f>INDEX('PP Values - Co|Twp|City|Vlg'!AG:AG, MATCH($B18,'PP Values - Co|Twp|City|Vlg'!$B:$B,0))</f>
        <v>0</v>
      </c>
      <c r="AL18">
        <f>INDEX('PP Values - Co|Twp|City|Vlg'!AH:AH, MATCH($B18,'PP Values - Co|Twp|City|Vlg'!$B:$B,0))</f>
        <v>0</v>
      </c>
      <c r="AM18">
        <f>INDEX('PP Values - Co|Twp|City|Vlg'!AI:AI, MATCH($B18,'PP Values - Co|Twp|City|Vlg'!$B:$B,0))</f>
        <v>0</v>
      </c>
      <c r="AN18">
        <f>INDEX('PP Values - Co|Twp|City|Vlg'!AJ:AJ, MATCH($B18,'PP Values - Co|Twp|City|Vlg'!$B:$B,0))</f>
        <v>33875600</v>
      </c>
      <c r="AO18">
        <f>INDEX('PP Values - Co|Twp|City|Vlg'!AK:AK, MATCH($B18,'PP Values - Co|Twp|City|Vlg'!$B:$B,0))</f>
        <v>0</v>
      </c>
      <c r="AP18">
        <f>INDEX('PP Values - Co|Twp|City|Vlg'!AL:AL, MATCH($B18,'PP Values - Co|Twp|City|Vlg'!$B:$B,0))</f>
        <v>-26070050</v>
      </c>
    </row>
    <row r="19" spans="1:42" x14ac:dyDescent="0.3">
      <c r="A19" s="116" t="s">
        <v>94</v>
      </c>
      <c r="B19" s="116" t="s">
        <v>159</v>
      </c>
      <c r="C19" s="116" t="s">
        <v>94</v>
      </c>
      <c r="D19" s="116" t="s">
        <v>159</v>
      </c>
      <c r="E19" s="116" t="s">
        <v>160</v>
      </c>
      <c r="F19" s="116" t="s">
        <v>104</v>
      </c>
      <c r="H19" s="116" t="s">
        <v>100</v>
      </c>
      <c r="I19" s="116" t="s">
        <v>100</v>
      </c>
      <c r="J19" s="116" t="s">
        <v>101</v>
      </c>
      <c r="K19">
        <f>INDEX('PP Values - Co|Twp|City|Vlg'!G:G, MATCH($B19,'PP Values - Co|Twp|City|Vlg'!$B:$B,0))</f>
        <v>16260700</v>
      </c>
      <c r="L19">
        <f>INDEX('PP Values - Co|Twp|City|Vlg'!H:H, MATCH($B19,'PP Values - Co|Twp|City|Vlg'!$B:$B,0))</f>
        <v>2423300</v>
      </c>
      <c r="M19">
        <f>INDEX('PP Values - Co|Twp|City|Vlg'!I:I, MATCH($B19,'PP Values - Co|Twp|City|Vlg'!$B:$B,0))</f>
        <v>0</v>
      </c>
      <c r="N19">
        <f>INDEX('PP Values - Co|Twp|City|Vlg'!J:J, MATCH($B19,'PP Values - Co|Twp|City|Vlg'!$B:$B,0))</f>
        <v>560750</v>
      </c>
      <c r="O19">
        <f>INDEX('PP Values - Co|Twp|City|Vlg'!K:K, MATCH($B19,'PP Values - Co|Twp|City|Vlg'!$B:$B,0))</f>
        <v>0</v>
      </c>
      <c r="P19">
        <f>INDEX('PP Values - Co|Twp|City|Vlg'!L:L, MATCH($B19,'PP Values - Co|Twp|City|Vlg'!$B:$B,0))</f>
        <v>19244750</v>
      </c>
      <c r="Q19">
        <f>INDEX('PP Values - Co|Twp|City|Vlg'!M:M, MATCH($B19,'PP Values - Co|Twp|City|Vlg'!$B:$B,0))</f>
        <v>0</v>
      </c>
      <c r="R19">
        <f>INDEX('PP Values - Co|Twp|City|Vlg'!N:N, MATCH($B19,'PP Values - Co|Twp|City|Vlg'!$B:$B,0))</f>
        <v>0</v>
      </c>
      <c r="S19">
        <f>INDEX('PP Values - Co|Twp|City|Vlg'!O:O, MATCH($B19,'PP Values - Co|Twp|City|Vlg'!$B:$B,0))</f>
        <v>17435600</v>
      </c>
      <c r="T19">
        <f>INDEX('PP Values - Co|Twp|City|Vlg'!P:P, MATCH($B19,'PP Values - Co|Twp|City|Vlg'!$B:$B,0))</f>
        <v>2102700</v>
      </c>
      <c r="U19">
        <f>INDEX('PP Values - Co|Twp|City|Vlg'!Q:Q, MATCH($B19,'PP Values - Co|Twp|City|Vlg'!$B:$B,0))</f>
        <v>0</v>
      </c>
      <c r="V19">
        <f>INDEX('PP Values - Co|Twp|City|Vlg'!R:R, MATCH($B19,'PP Values - Co|Twp|City|Vlg'!$B:$B,0))</f>
        <v>506750</v>
      </c>
      <c r="W19">
        <f>INDEX('PP Values - Co|Twp|City|Vlg'!S:S, MATCH($B19,'PP Values - Co|Twp|City|Vlg'!$B:$B,0))</f>
        <v>0</v>
      </c>
      <c r="X19">
        <f>INDEX('PP Values - Co|Twp|City|Vlg'!T:T, MATCH($B19,'PP Values - Co|Twp|City|Vlg'!$B:$B,0))</f>
        <v>20045050</v>
      </c>
      <c r="Y19">
        <f>INDEX('PP Values - Co|Twp|City|Vlg'!U:U, MATCH($B19,'PP Values - Co|Twp|City|Vlg'!$B:$B,0))</f>
        <v>0</v>
      </c>
      <c r="Z19">
        <f>INDEX('PP Values - Co|Twp|City|Vlg'!V:V, MATCH($B19,'PP Values - Co|Twp|City|Vlg'!$B:$B,0))</f>
        <v>0</v>
      </c>
      <c r="AA19">
        <f>INDEX('PP Values - Co|Twp|City|Vlg'!W:W, MATCH($B19,'PP Values - Co|Twp|City|Vlg'!$B:$B,0))</f>
        <v>18928400</v>
      </c>
      <c r="AB19">
        <f>INDEX('PP Values - Co|Twp|City|Vlg'!X:X, MATCH($B19,'PP Values - Co|Twp|City|Vlg'!$B:$B,0))</f>
        <v>2158400</v>
      </c>
      <c r="AC19">
        <f>INDEX('PP Values - Co|Twp|City|Vlg'!Y:Y, MATCH($B19,'PP Values - Co|Twp|City|Vlg'!$B:$B,0))</f>
        <v>0</v>
      </c>
      <c r="AD19">
        <f>INDEX('PP Values - Co|Twp|City|Vlg'!Z:Z, MATCH($B19,'PP Values - Co|Twp|City|Vlg'!$B:$B,0))</f>
        <v>462500</v>
      </c>
      <c r="AE19">
        <f>INDEX('PP Values - Co|Twp|City|Vlg'!AA:AA, MATCH($B19,'PP Values - Co|Twp|City|Vlg'!$B:$B,0))</f>
        <v>0</v>
      </c>
      <c r="AF19">
        <f>INDEX('PP Values - Co|Twp|City|Vlg'!AB:AB, MATCH($B19,'PP Values - Co|Twp|City|Vlg'!$B:$B,0))</f>
        <v>21549300</v>
      </c>
      <c r="AG19">
        <f>INDEX('PP Values - Co|Twp|City|Vlg'!AC:AC, MATCH($B19,'PP Values - Co|Twp|City|Vlg'!$B:$B,0))</f>
        <v>0</v>
      </c>
      <c r="AH19">
        <f>INDEX('PP Values - Co|Twp|City|Vlg'!AD:AD, MATCH($B19,'PP Values - Co|Twp|City|Vlg'!$B:$B,0))</f>
        <v>0</v>
      </c>
      <c r="AI19">
        <f>INDEX('PP Values - Co|Twp|City|Vlg'!AE:AE, MATCH($B19,'PP Values - Co|Twp|City|Vlg'!$B:$B,0))</f>
        <v>19205600</v>
      </c>
      <c r="AJ19">
        <f>INDEX('PP Values - Co|Twp|City|Vlg'!AF:AF, MATCH($B19,'PP Values - Co|Twp|City|Vlg'!$B:$B,0))</f>
        <v>2373400</v>
      </c>
      <c r="AK19">
        <f>INDEX('PP Values - Co|Twp|City|Vlg'!AG:AG, MATCH($B19,'PP Values - Co|Twp|City|Vlg'!$B:$B,0))</f>
        <v>0</v>
      </c>
      <c r="AL19">
        <f>INDEX('PP Values - Co|Twp|City|Vlg'!AH:AH, MATCH($B19,'PP Values - Co|Twp|City|Vlg'!$B:$B,0))</f>
        <v>0</v>
      </c>
      <c r="AM19">
        <f>INDEX('PP Values - Co|Twp|City|Vlg'!AI:AI, MATCH($B19,'PP Values - Co|Twp|City|Vlg'!$B:$B,0))</f>
        <v>0</v>
      </c>
      <c r="AN19">
        <f>INDEX('PP Values - Co|Twp|City|Vlg'!AJ:AJ, MATCH($B19,'PP Values - Co|Twp|City|Vlg'!$B:$B,0))</f>
        <v>21579000</v>
      </c>
      <c r="AO19">
        <f>INDEX('PP Values - Co|Twp|City|Vlg'!AK:AK, MATCH($B19,'PP Values - Co|Twp|City|Vlg'!$B:$B,0))</f>
        <v>0</v>
      </c>
      <c r="AP19">
        <f>INDEX('PP Values - Co|Twp|City|Vlg'!AL:AL, MATCH($B19,'PP Values - Co|Twp|City|Vlg'!$B:$B,0))</f>
        <v>-2334250</v>
      </c>
    </row>
    <row r="20" spans="1:42" x14ac:dyDescent="0.3">
      <c r="A20" s="116" t="s">
        <v>94</v>
      </c>
      <c r="B20" s="116" t="s">
        <v>163</v>
      </c>
      <c r="C20" s="116" t="s">
        <v>94</v>
      </c>
      <c r="D20" s="116" t="s">
        <v>163</v>
      </c>
      <c r="E20" s="116" t="s">
        <v>164</v>
      </c>
      <c r="F20" s="116" t="s">
        <v>104</v>
      </c>
      <c r="H20" s="116" t="s">
        <v>100</v>
      </c>
      <c r="I20" s="116" t="s">
        <v>100</v>
      </c>
      <c r="J20" s="116" t="s">
        <v>101</v>
      </c>
      <c r="K20">
        <f>INDEX('PP Values - Co|Twp|City|Vlg'!G:G, MATCH($B20,'PP Values - Co|Twp|City|Vlg'!$B:$B,0))</f>
        <v>16700</v>
      </c>
      <c r="L20">
        <f>INDEX('PP Values - Co|Twp|City|Vlg'!H:H, MATCH($B20,'PP Values - Co|Twp|City|Vlg'!$B:$B,0))</f>
        <v>0</v>
      </c>
      <c r="M20">
        <f>INDEX('PP Values - Co|Twp|City|Vlg'!I:I, MATCH($B20,'PP Values - Co|Twp|City|Vlg'!$B:$B,0))</f>
        <v>0</v>
      </c>
      <c r="N20">
        <f>INDEX('PP Values - Co|Twp|City|Vlg'!J:J, MATCH($B20,'PP Values - Co|Twp|City|Vlg'!$B:$B,0))</f>
        <v>0</v>
      </c>
      <c r="O20">
        <f>INDEX('PP Values - Co|Twp|City|Vlg'!K:K, MATCH($B20,'PP Values - Co|Twp|City|Vlg'!$B:$B,0))</f>
        <v>0</v>
      </c>
      <c r="P20">
        <f>INDEX('PP Values - Co|Twp|City|Vlg'!L:L, MATCH($B20,'PP Values - Co|Twp|City|Vlg'!$B:$B,0))</f>
        <v>16700</v>
      </c>
      <c r="Q20">
        <f>INDEX('PP Values - Co|Twp|City|Vlg'!M:M, MATCH($B20,'PP Values - Co|Twp|City|Vlg'!$B:$B,0))</f>
        <v>0</v>
      </c>
      <c r="R20">
        <f>INDEX('PP Values - Co|Twp|City|Vlg'!N:N, MATCH($B20,'PP Values - Co|Twp|City|Vlg'!$B:$B,0))</f>
        <v>0</v>
      </c>
      <c r="S20">
        <f>INDEX('PP Values - Co|Twp|City|Vlg'!O:O, MATCH($B20,'PP Values - Co|Twp|City|Vlg'!$B:$B,0))</f>
        <v>0</v>
      </c>
      <c r="T20">
        <f>INDEX('PP Values - Co|Twp|City|Vlg'!P:P, MATCH($B20,'PP Values - Co|Twp|City|Vlg'!$B:$B,0))</f>
        <v>0</v>
      </c>
      <c r="U20">
        <f>INDEX('PP Values - Co|Twp|City|Vlg'!Q:Q, MATCH($B20,'PP Values - Co|Twp|City|Vlg'!$B:$B,0))</f>
        <v>0</v>
      </c>
      <c r="V20">
        <f>INDEX('PP Values - Co|Twp|City|Vlg'!R:R, MATCH($B20,'PP Values - Co|Twp|City|Vlg'!$B:$B,0))</f>
        <v>0</v>
      </c>
      <c r="W20">
        <f>INDEX('PP Values - Co|Twp|City|Vlg'!S:S, MATCH($B20,'PP Values - Co|Twp|City|Vlg'!$B:$B,0))</f>
        <v>0</v>
      </c>
      <c r="X20">
        <f>INDEX('PP Values - Co|Twp|City|Vlg'!T:T, MATCH($B20,'PP Values - Co|Twp|City|Vlg'!$B:$B,0))</f>
        <v>0</v>
      </c>
      <c r="Y20">
        <f>INDEX('PP Values - Co|Twp|City|Vlg'!U:U, MATCH($B20,'PP Values - Co|Twp|City|Vlg'!$B:$B,0))</f>
        <v>0</v>
      </c>
      <c r="Z20">
        <f>INDEX('PP Values - Co|Twp|City|Vlg'!V:V, MATCH($B20,'PP Values - Co|Twp|City|Vlg'!$B:$B,0))</f>
        <v>0</v>
      </c>
      <c r="AA20">
        <f>INDEX('PP Values - Co|Twp|City|Vlg'!W:W, MATCH($B20,'PP Values - Co|Twp|City|Vlg'!$B:$B,0))</f>
        <v>0</v>
      </c>
      <c r="AB20">
        <f>INDEX('PP Values - Co|Twp|City|Vlg'!X:X, MATCH($B20,'PP Values - Co|Twp|City|Vlg'!$B:$B,0))</f>
        <v>0</v>
      </c>
      <c r="AC20">
        <f>INDEX('PP Values - Co|Twp|City|Vlg'!Y:Y, MATCH($B20,'PP Values - Co|Twp|City|Vlg'!$B:$B,0))</f>
        <v>0</v>
      </c>
      <c r="AD20">
        <f>INDEX('PP Values - Co|Twp|City|Vlg'!Z:Z, MATCH($B20,'PP Values - Co|Twp|City|Vlg'!$B:$B,0))</f>
        <v>0</v>
      </c>
      <c r="AE20">
        <f>INDEX('PP Values - Co|Twp|City|Vlg'!AA:AA, MATCH($B20,'PP Values - Co|Twp|City|Vlg'!$B:$B,0))</f>
        <v>0</v>
      </c>
      <c r="AF20">
        <f>INDEX('PP Values - Co|Twp|City|Vlg'!AB:AB, MATCH($B20,'PP Values - Co|Twp|City|Vlg'!$B:$B,0))</f>
        <v>0</v>
      </c>
      <c r="AG20">
        <f>INDEX('PP Values - Co|Twp|City|Vlg'!AC:AC, MATCH($B20,'PP Values - Co|Twp|City|Vlg'!$B:$B,0))</f>
        <v>0</v>
      </c>
      <c r="AH20">
        <f>INDEX('PP Values - Co|Twp|City|Vlg'!AD:AD, MATCH($B20,'PP Values - Co|Twp|City|Vlg'!$B:$B,0))</f>
        <v>0</v>
      </c>
      <c r="AI20">
        <f>INDEX('PP Values - Co|Twp|City|Vlg'!AE:AE, MATCH($B20,'PP Values - Co|Twp|City|Vlg'!$B:$B,0))</f>
        <v>109268</v>
      </c>
      <c r="AJ20">
        <f>INDEX('PP Values - Co|Twp|City|Vlg'!AF:AF, MATCH($B20,'PP Values - Co|Twp|City|Vlg'!$B:$B,0))</f>
        <v>0</v>
      </c>
      <c r="AK20">
        <f>INDEX('PP Values - Co|Twp|City|Vlg'!AG:AG, MATCH($B20,'PP Values - Co|Twp|City|Vlg'!$B:$B,0))</f>
        <v>0</v>
      </c>
      <c r="AL20">
        <f>INDEX('PP Values - Co|Twp|City|Vlg'!AH:AH, MATCH($B20,'PP Values - Co|Twp|City|Vlg'!$B:$B,0))</f>
        <v>0</v>
      </c>
      <c r="AM20">
        <f>INDEX('PP Values - Co|Twp|City|Vlg'!AI:AI, MATCH($B20,'PP Values - Co|Twp|City|Vlg'!$B:$B,0))</f>
        <v>0</v>
      </c>
      <c r="AN20">
        <f>INDEX('PP Values - Co|Twp|City|Vlg'!AJ:AJ, MATCH($B20,'PP Values - Co|Twp|City|Vlg'!$B:$B,0))</f>
        <v>109268</v>
      </c>
      <c r="AO20">
        <f>INDEX('PP Values - Co|Twp|City|Vlg'!AK:AK, MATCH($B20,'PP Values - Co|Twp|City|Vlg'!$B:$B,0))</f>
        <v>0</v>
      </c>
      <c r="AP20">
        <f>INDEX('PP Values - Co|Twp|City|Vlg'!AL:AL, MATCH($B20,'PP Values - Co|Twp|City|Vlg'!$B:$B,0))</f>
        <v>-92568</v>
      </c>
    </row>
    <row r="21" spans="1:42" x14ac:dyDescent="0.3">
      <c r="A21" s="116" t="s">
        <v>94</v>
      </c>
      <c r="B21" s="116" t="s">
        <v>167</v>
      </c>
      <c r="C21" s="116" t="s">
        <v>94</v>
      </c>
      <c r="D21" s="116" t="s">
        <v>167</v>
      </c>
      <c r="E21" s="116" t="s">
        <v>168</v>
      </c>
      <c r="F21" s="116" t="s">
        <v>104</v>
      </c>
      <c r="H21" s="116" t="s">
        <v>100</v>
      </c>
      <c r="I21" s="116" t="s">
        <v>100</v>
      </c>
      <c r="J21" s="116" t="s">
        <v>101</v>
      </c>
      <c r="K21">
        <f>INDEX('PP Values - Co|Twp|City|Vlg'!G:G, MATCH($B21,'PP Values - Co|Twp|City|Vlg'!$B:$B,0))</f>
        <v>290300</v>
      </c>
      <c r="L21">
        <f>INDEX('PP Values - Co|Twp|City|Vlg'!H:H, MATCH($B21,'PP Values - Co|Twp|City|Vlg'!$B:$B,0))</f>
        <v>0</v>
      </c>
      <c r="M21">
        <f>INDEX('PP Values - Co|Twp|City|Vlg'!I:I, MATCH($B21,'PP Values - Co|Twp|City|Vlg'!$B:$B,0))</f>
        <v>0</v>
      </c>
      <c r="N21">
        <f>INDEX('PP Values - Co|Twp|City|Vlg'!J:J, MATCH($B21,'PP Values - Co|Twp|City|Vlg'!$B:$B,0))</f>
        <v>0</v>
      </c>
      <c r="O21">
        <f>INDEX('PP Values - Co|Twp|City|Vlg'!K:K, MATCH($B21,'PP Values - Co|Twp|City|Vlg'!$B:$B,0))</f>
        <v>0</v>
      </c>
      <c r="P21">
        <f>INDEX('PP Values - Co|Twp|City|Vlg'!L:L, MATCH($B21,'PP Values - Co|Twp|City|Vlg'!$B:$B,0))</f>
        <v>290300</v>
      </c>
      <c r="Q21">
        <f>INDEX('PP Values - Co|Twp|City|Vlg'!M:M, MATCH($B21,'PP Values - Co|Twp|City|Vlg'!$B:$B,0))</f>
        <v>0</v>
      </c>
      <c r="R21">
        <f>INDEX('PP Values - Co|Twp|City|Vlg'!N:N, MATCH($B21,'PP Values - Co|Twp|City|Vlg'!$B:$B,0))</f>
        <v>0</v>
      </c>
      <c r="S21">
        <f>INDEX('PP Values - Co|Twp|City|Vlg'!O:O, MATCH($B21,'PP Values - Co|Twp|City|Vlg'!$B:$B,0))</f>
        <v>102700</v>
      </c>
      <c r="T21">
        <f>INDEX('PP Values - Co|Twp|City|Vlg'!P:P, MATCH($B21,'PP Values - Co|Twp|City|Vlg'!$B:$B,0))</f>
        <v>25000</v>
      </c>
      <c r="U21">
        <f>INDEX('PP Values - Co|Twp|City|Vlg'!Q:Q, MATCH($B21,'PP Values - Co|Twp|City|Vlg'!$B:$B,0))</f>
        <v>0</v>
      </c>
      <c r="V21">
        <f>INDEX('PP Values - Co|Twp|City|Vlg'!R:R, MATCH($B21,'PP Values - Co|Twp|City|Vlg'!$B:$B,0))</f>
        <v>0</v>
      </c>
      <c r="W21">
        <f>INDEX('PP Values - Co|Twp|City|Vlg'!S:S, MATCH($B21,'PP Values - Co|Twp|City|Vlg'!$B:$B,0))</f>
        <v>0</v>
      </c>
      <c r="X21">
        <f>INDEX('PP Values - Co|Twp|City|Vlg'!T:T, MATCH($B21,'PP Values - Co|Twp|City|Vlg'!$B:$B,0))</f>
        <v>127700</v>
      </c>
      <c r="Y21">
        <f>INDEX('PP Values - Co|Twp|City|Vlg'!U:U, MATCH($B21,'PP Values - Co|Twp|City|Vlg'!$B:$B,0))</f>
        <v>0</v>
      </c>
      <c r="Z21">
        <f>INDEX('PP Values - Co|Twp|City|Vlg'!V:V, MATCH($B21,'PP Values - Co|Twp|City|Vlg'!$B:$B,0))</f>
        <v>0</v>
      </c>
      <c r="AA21">
        <f>INDEX('PP Values - Co|Twp|City|Vlg'!W:W, MATCH($B21,'PP Values - Co|Twp|City|Vlg'!$B:$B,0))</f>
        <v>149300</v>
      </c>
      <c r="AB21">
        <f>INDEX('PP Values - Co|Twp|City|Vlg'!X:X, MATCH($B21,'PP Values - Co|Twp|City|Vlg'!$B:$B,0))</f>
        <v>37500</v>
      </c>
      <c r="AC21">
        <f>INDEX('PP Values - Co|Twp|City|Vlg'!Y:Y, MATCH($B21,'PP Values - Co|Twp|City|Vlg'!$B:$B,0))</f>
        <v>0</v>
      </c>
      <c r="AD21">
        <f>INDEX('PP Values - Co|Twp|City|Vlg'!Z:Z, MATCH($B21,'PP Values - Co|Twp|City|Vlg'!$B:$B,0))</f>
        <v>0</v>
      </c>
      <c r="AE21">
        <f>INDEX('PP Values - Co|Twp|City|Vlg'!AA:AA, MATCH($B21,'PP Values - Co|Twp|City|Vlg'!$B:$B,0))</f>
        <v>0</v>
      </c>
      <c r="AF21">
        <f>INDEX('PP Values - Co|Twp|City|Vlg'!AB:AB, MATCH($B21,'PP Values - Co|Twp|City|Vlg'!$B:$B,0))</f>
        <v>186800</v>
      </c>
      <c r="AG21">
        <f>INDEX('PP Values - Co|Twp|City|Vlg'!AC:AC, MATCH($B21,'PP Values - Co|Twp|City|Vlg'!$B:$B,0))</f>
        <v>0</v>
      </c>
      <c r="AH21">
        <f>INDEX('PP Values - Co|Twp|City|Vlg'!AD:AD, MATCH($B21,'PP Values - Co|Twp|City|Vlg'!$B:$B,0))</f>
        <v>0</v>
      </c>
      <c r="AI21">
        <f>INDEX('PP Values - Co|Twp|City|Vlg'!AE:AE, MATCH($B21,'PP Values - Co|Twp|City|Vlg'!$B:$B,0))</f>
        <v>207700</v>
      </c>
      <c r="AJ21">
        <f>INDEX('PP Values - Co|Twp|City|Vlg'!AF:AF, MATCH($B21,'PP Values - Co|Twp|City|Vlg'!$B:$B,0))</f>
        <v>0</v>
      </c>
      <c r="AK21">
        <f>INDEX('PP Values - Co|Twp|City|Vlg'!AG:AG, MATCH($B21,'PP Values - Co|Twp|City|Vlg'!$B:$B,0))</f>
        <v>0</v>
      </c>
      <c r="AL21">
        <f>INDEX('PP Values - Co|Twp|City|Vlg'!AH:AH, MATCH($B21,'PP Values - Co|Twp|City|Vlg'!$B:$B,0))</f>
        <v>0</v>
      </c>
      <c r="AM21">
        <f>INDEX('PP Values - Co|Twp|City|Vlg'!AI:AI, MATCH($B21,'PP Values - Co|Twp|City|Vlg'!$B:$B,0))</f>
        <v>0</v>
      </c>
      <c r="AN21">
        <f>INDEX('PP Values - Co|Twp|City|Vlg'!AJ:AJ, MATCH($B21,'PP Values - Co|Twp|City|Vlg'!$B:$B,0))</f>
        <v>207700</v>
      </c>
      <c r="AO21">
        <f>INDEX('PP Values - Co|Twp|City|Vlg'!AK:AK, MATCH($B21,'PP Values - Co|Twp|City|Vlg'!$B:$B,0))</f>
        <v>0</v>
      </c>
      <c r="AP21">
        <f>INDEX('PP Values - Co|Twp|City|Vlg'!AL:AL, MATCH($B21,'PP Values - Co|Twp|City|Vlg'!$B:$B,0))</f>
        <v>82600</v>
      </c>
    </row>
    <row r="22" spans="1:42" x14ac:dyDescent="0.3">
      <c r="A22" s="116" t="s">
        <v>94</v>
      </c>
      <c r="B22" s="116" t="s">
        <v>171</v>
      </c>
      <c r="C22" s="116" t="s">
        <v>94</v>
      </c>
      <c r="D22" s="116" t="s">
        <v>171</v>
      </c>
      <c r="E22" s="116" t="s">
        <v>172</v>
      </c>
      <c r="F22" s="116" t="s">
        <v>104</v>
      </c>
      <c r="H22" s="116" t="s">
        <v>100</v>
      </c>
      <c r="I22" s="116" t="s">
        <v>100</v>
      </c>
      <c r="J22" s="116" t="s">
        <v>101</v>
      </c>
      <c r="K22">
        <f>INDEX('PP Values - Co|Twp|City|Vlg'!G:G, MATCH($B22,'PP Values - Co|Twp|City|Vlg'!$B:$B,0))</f>
        <v>39000</v>
      </c>
      <c r="L22">
        <f>INDEX('PP Values - Co|Twp|City|Vlg'!H:H, MATCH($B22,'PP Values - Co|Twp|City|Vlg'!$B:$B,0))</f>
        <v>0</v>
      </c>
      <c r="M22">
        <f>INDEX('PP Values - Co|Twp|City|Vlg'!I:I, MATCH($B22,'PP Values - Co|Twp|City|Vlg'!$B:$B,0))</f>
        <v>0</v>
      </c>
      <c r="N22">
        <f>INDEX('PP Values - Co|Twp|City|Vlg'!J:J, MATCH($B22,'PP Values - Co|Twp|City|Vlg'!$B:$B,0))</f>
        <v>0</v>
      </c>
      <c r="O22">
        <f>INDEX('PP Values - Co|Twp|City|Vlg'!K:K, MATCH($B22,'PP Values - Co|Twp|City|Vlg'!$B:$B,0))</f>
        <v>0</v>
      </c>
      <c r="P22">
        <f>INDEX('PP Values - Co|Twp|City|Vlg'!L:L, MATCH($B22,'PP Values - Co|Twp|City|Vlg'!$B:$B,0))</f>
        <v>39000</v>
      </c>
      <c r="Q22">
        <f>INDEX('PP Values - Co|Twp|City|Vlg'!M:M, MATCH($B22,'PP Values - Co|Twp|City|Vlg'!$B:$B,0))</f>
        <v>0</v>
      </c>
      <c r="R22">
        <f>INDEX('PP Values - Co|Twp|City|Vlg'!N:N, MATCH($B22,'PP Values - Co|Twp|City|Vlg'!$B:$B,0))</f>
        <v>0</v>
      </c>
      <c r="S22">
        <f>INDEX('PP Values - Co|Twp|City|Vlg'!O:O, MATCH($B22,'PP Values - Co|Twp|City|Vlg'!$B:$B,0))</f>
        <v>4700</v>
      </c>
      <c r="T22">
        <f>INDEX('PP Values - Co|Twp|City|Vlg'!P:P, MATCH($B22,'PP Values - Co|Twp|City|Vlg'!$B:$B,0))</f>
        <v>0</v>
      </c>
      <c r="U22">
        <f>INDEX('PP Values - Co|Twp|City|Vlg'!Q:Q, MATCH($B22,'PP Values - Co|Twp|City|Vlg'!$B:$B,0))</f>
        <v>0</v>
      </c>
      <c r="V22">
        <f>INDEX('PP Values - Co|Twp|City|Vlg'!R:R, MATCH($B22,'PP Values - Co|Twp|City|Vlg'!$B:$B,0))</f>
        <v>0</v>
      </c>
      <c r="W22">
        <f>INDEX('PP Values - Co|Twp|City|Vlg'!S:S, MATCH($B22,'PP Values - Co|Twp|City|Vlg'!$B:$B,0))</f>
        <v>0</v>
      </c>
      <c r="X22">
        <f>INDEX('PP Values - Co|Twp|City|Vlg'!T:T, MATCH($B22,'PP Values - Co|Twp|City|Vlg'!$B:$B,0))</f>
        <v>4700</v>
      </c>
      <c r="Y22">
        <f>INDEX('PP Values - Co|Twp|City|Vlg'!U:U, MATCH($B22,'PP Values - Co|Twp|City|Vlg'!$B:$B,0))</f>
        <v>0</v>
      </c>
      <c r="Z22">
        <f>INDEX('PP Values - Co|Twp|City|Vlg'!V:V, MATCH($B22,'PP Values - Co|Twp|City|Vlg'!$B:$B,0))</f>
        <v>0</v>
      </c>
      <c r="AA22">
        <f>INDEX('PP Values - Co|Twp|City|Vlg'!W:W, MATCH($B22,'PP Values - Co|Twp|City|Vlg'!$B:$B,0))</f>
        <v>4300</v>
      </c>
      <c r="AB22">
        <f>INDEX('PP Values - Co|Twp|City|Vlg'!X:X, MATCH($B22,'PP Values - Co|Twp|City|Vlg'!$B:$B,0))</f>
        <v>0</v>
      </c>
      <c r="AC22">
        <f>INDEX('PP Values - Co|Twp|City|Vlg'!Y:Y, MATCH($B22,'PP Values - Co|Twp|City|Vlg'!$B:$B,0))</f>
        <v>0</v>
      </c>
      <c r="AD22">
        <f>INDEX('PP Values - Co|Twp|City|Vlg'!Z:Z, MATCH($B22,'PP Values - Co|Twp|City|Vlg'!$B:$B,0))</f>
        <v>0</v>
      </c>
      <c r="AE22">
        <f>INDEX('PP Values - Co|Twp|City|Vlg'!AA:AA, MATCH($B22,'PP Values - Co|Twp|City|Vlg'!$B:$B,0))</f>
        <v>0</v>
      </c>
      <c r="AF22">
        <f>INDEX('PP Values - Co|Twp|City|Vlg'!AB:AB, MATCH($B22,'PP Values - Co|Twp|City|Vlg'!$B:$B,0))</f>
        <v>4300</v>
      </c>
      <c r="AG22">
        <f>INDEX('PP Values - Co|Twp|City|Vlg'!AC:AC, MATCH($B22,'PP Values - Co|Twp|City|Vlg'!$B:$B,0))</f>
        <v>0</v>
      </c>
      <c r="AH22">
        <f>INDEX('PP Values - Co|Twp|City|Vlg'!AD:AD, MATCH($B22,'PP Values - Co|Twp|City|Vlg'!$B:$B,0))</f>
        <v>0</v>
      </c>
      <c r="AI22">
        <f>INDEX('PP Values - Co|Twp|City|Vlg'!AE:AE, MATCH($B22,'PP Values - Co|Twp|City|Vlg'!$B:$B,0))</f>
        <v>112300</v>
      </c>
      <c r="AJ22">
        <f>INDEX('PP Values - Co|Twp|City|Vlg'!AF:AF, MATCH($B22,'PP Values - Co|Twp|City|Vlg'!$B:$B,0))</f>
        <v>0</v>
      </c>
      <c r="AK22">
        <f>INDEX('PP Values - Co|Twp|City|Vlg'!AG:AG, MATCH($B22,'PP Values - Co|Twp|City|Vlg'!$B:$B,0))</f>
        <v>0</v>
      </c>
      <c r="AL22">
        <f>INDEX('PP Values - Co|Twp|City|Vlg'!AH:AH, MATCH($B22,'PP Values - Co|Twp|City|Vlg'!$B:$B,0))</f>
        <v>0</v>
      </c>
      <c r="AM22">
        <f>INDEX('PP Values - Co|Twp|City|Vlg'!AI:AI, MATCH($B22,'PP Values - Co|Twp|City|Vlg'!$B:$B,0))</f>
        <v>0</v>
      </c>
      <c r="AN22">
        <f>INDEX('PP Values - Co|Twp|City|Vlg'!AJ:AJ, MATCH($B22,'PP Values - Co|Twp|City|Vlg'!$B:$B,0))</f>
        <v>112300</v>
      </c>
      <c r="AO22">
        <f>INDEX('PP Values - Co|Twp|City|Vlg'!AK:AK, MATCH($B22,'PP Values - Co|Twp|City|Vlg'!$B:$B,0))</f>
        <v>0</v>
      </c>
      <c r="AP22">
        <f>INDEX('PP Values - Co|Twp|City|Vlg'!AL:AL, MATCH($B22,'PP Values - Co|Twp|City|Vlg'!$B:$B,0))</f>
        <v>-73300</v>
      </c>
    </row>
    <row r="23" spans="1:42" x14ac:dyDescent="0.3">
      <c r="A23" s="116" t="s">
        <v>94</v>
      </c>
      <c r="B23" s="116" t="s">
        <v>175</v>
      </c>
      <c r="C23" s="116" t="s">
        <v>94</v>
      </c>
      <c r="D23" s="116" t="s">
        <v>175</v>
      </c>
      <c r="E23" s="116" t="s">
        <v>176</v>
      </c>
      <c r="F23" s="116" t="s">
        <v>104</v>
      </c>
      <c r="H23" s="116" t="s">
        <v>100</v>
      </c>
      <c r="I23" s="116" t="s">
        <v>100</v>
      </c>
      <c r="J23" s="116" t="s">
        <v>101</v>
      </c>
      <c r="K23">
        <f>INDEX('PP Values - Co|Twp|City|Vlg'!G:G, MATCH($B23,'PP Values - Co|Twp|City|Vlg'!$B:$B,0))</f>
        <v>1613700</v>
      </c>
      <c r="L23">
        <f>INDEX('PP Values - Co|Twp|City|Vlg'!H:H, MATCH($B23,'PP Values - Co|Twp|City|Vlg'!$B:$B,0))</f>
        <v>168700</v>
      </c>
      <c r="M23">
        <f>INDEX('PP Values - Co|Twp|City|Vlg'!I:I, MATCH($B23,'PP Values - Co|Twp|City|Vlg'!$B:$B,0))</f>
        <v>0</v>
      </c>
      <c r="N23">
        <f>INDEX('PP Values - Co|Twp|City|Vlg'!J:J, MATCH($B23,'PP Values - Co|Twp|City|Vlg'!$B:$B,0))</f>
        <v>116200</v>
      </c>
      <c r="O23">
        <f>INDEX('PP Values - Co|Twp|City|Vlg'!K:K, MATCH($B23,'PP Values - Co|Twp|City|Vlg'!$B:$B,0))</f>
        <v>0</v>
      </c>
      <c r="P23">
        <f>INDEX('PP Values - Co|Twp|City|Vlg'!L:L, MATCH($B23,'PP Values - Co|Twp|City|Vlg'!$B:$B,0))</f>
        <v>1898600</v>
      </c>
      <c r="Q23">
        <f>INDEX('PP Values - Co|Twp|City|Vlg'!M:M, MATCH($B23,'PP Values - Co|Twp|City|Vlg'!$B:$B,0))</f>
        <v>0</v>
      </c>
      <c r="R23">
        <f>INDEX('PP Values - Co|Twp|City|Vlg'!N:N, MATCH($B23,'PP Values - Co|Twp|City|Vlg'!$B:$B,0))</f>
        <v>0</v>
      </c>
      <c r="S23">
        <f>INDEX('PP Values - Co|Twp|City|Vlg'!O:O, MATCH($B23,'PP Values - Co|Twp|City|Vlg'!$B:$B,0))</f>
        <v>1397000</v>
      </c>
      <c r="T23">
        <f>INDEX('PP Values - Co|Twp|City|Vlg'!P:P, MATCH($B23,'PP Values - Co|Twp|City|Vlg'!$B:$B,0))</f>
        <v>78700</v>
      </c>
      <c r="U23">
        <f>INDEX('PP Values - Co|Twp|City|Vlg'!Q:Q, MATCH($B23,'PP Values - Co|Twp|City|Vlg'!$B:$B,0))</f>
        <v>0</v>
      </c>
      <c r="V23">
        <f>INDEX('PP Values - Co|Twp|City|Vlg'!R:R, MATCH($B23,'PP Values - Co|Twp|City|Vlg'!$B:$B,0))</f>
        <v>105450</v>
      </c>
      <c r="W23">
        <f>INDEX('PP Values - Co|Twp|City|Vlg'!S:S, MATCH($B23,'PP Values - Co|Twp|City|Vlg'!$B:$B,0))</f>
        <v>0</v>
      </c>
      <c r="X23">
        <f>INDEX('PP Values - Co|Twp|City|Vlg'!T:T, MATCH($B23,'PP Values - Co|Twp|City|Vlg'!$B:$B,0))</f>
        <v>1581150</v>
      </c>
      <c r="Y23">
        <f>INDEX('PP Values - Co|Twp|City|Vlg'!U:U, MATCH($B23,'PP Values - Co|Twp|City|Vlg'!$B:$B,0))</f>
        <v>0</v>
      </c>
      <c r="Z23">
        <f>INDEX('PP Values - Co|Twp|City|Vlg'!V:V, MATCH($B23,'PP Values - Co|Twp|City|Vlg'!$B:$B,0))</f>
        <v>0</v>
      </c>
      <c r="AA23">
        <f>INDEX('PP Values - Co|Twp|City|Vlg'!W:W, MATCH($B23,'PP Values - Co|Twp|City|Vlg'!$B:$B,0))</f>
        <v>1643900</v>
      </c>
      <c r="AB23">
        <f>INDEX('PP Values - Co|Twp|City|Vlg'!X:X, MATCH($B23,'PP Values - Co|Twp|City|Vlg'!$B:$B,0))</f>
        <v>359000</v>
      </c>
      <c r="AC23">
        <f>INDEX('PP Values - Co|Twp|City|Vlg'!Y:Y, MATCH($B23,'PP Values - Co|Twp|City|Vlg'!$B:$B,0))</f>
        <v>0</v>
      </c>
      <c r="AD23">
        <f>INDEX('PP Values - Co|Twp|City|Vlg'!Z:Z, MATCH($B23,'PP Values - Co|Twp|City|Vlg'!$B:$B,0))</f>
        <v>96850</v>
      </c>
      <c r="AE23">
        <f>INDEX('PP Values - Co|Twp|City|Vlg'!AA:AA, MATCH($B23,'PP Values - Co|Twp|City|Vlg'!$B:$B,0))</f>
        <v>0</v>
      </c>
      <c r="AF23">
        <f>INDEX('PP Values - Co|Twp|City|Vlg'!AB:AB, MATCH($B23,'PP Values - Co|Twp|City|Vlg'!$B:$B,0))</f>
        <v>2099750</v>
      </c>
      <c r="AG23">
        <f>INDEX('PP Values - Co|Twp|City|Vlg'!AC:AC, MATCH($B23,'PP Values - Co|Twp|City|Vlg'!$B:$B,0))</f>
        <v>0</v>
      </c>
      <c r="AH23">
        <f>INDEX('PP Values - Co|Twp|City|Vlg'!AD:AD, MATCH($B23,'PP Values - Co|Twp|City|Vlg'!$B:$B,0))</f>
        <v>0</v>
      </c>
      <c r="AI23">
        <f>INDEX('PP Values - Co|Twp|City|Vlg'!AE:AE, MATCH($B23,'PP Values - Co|Twp|City|Vlg'!$B:$B,0))</f>
        <v>2716800</v>
      </c>
      <c r="AJ23">
        <f>INDEX('PP Values - Co|Twp|City|Vlg'!AF:AF, MATCH($B23,'PP Values - Co|Twp|City|Vlg'!$B:$B,0))</f>
        <v>1246600</v>
      </c>
      <c r="AK23">
        <f>INDEX('PP Values - Co|Twp|City|Vlg'!AG:AG, MATCH($B23,'PP Values - Co|Twp|City|Vlg'!$B:$B,0))</f>
        <v>0</v>
      </c>
      <c r="AL23">
        <f>INDEX('PP Values - Co|Twp|City|Vlg'!AH:AH, MATCH($B23,'PP Values - Co|Twp|City|Vlg'!$B:$B,0))</f>
        <v>0</v>
      </c>
      <c r="AM23">
        <f>INDEX('PP Values - Co|Twp|City|Vlg'!AI:AI, MATCH($B23,'PP Values - Co|Twp|City|Vlg'!$B:$B,0))</f>
        <v>0</v>
      </c>
      <c r="AN23">
        <f>INDEX('PP Values - Co|Twp|City|Vlg'!AJ:AJ, MATCH($B23,'PP Values - Co|Twp|City|Vlg'!$B:$B,0))</f>
        <v>3963400</v>
      </c>
      <c r="AO23">
        <f>INDEX('PP Values - Co|Twp|City|Vlg'!AK:AK, MATCH($B23,'PP Values - Co|Twp|City|Vlg'!$B:$B,0))</f>
        <v>0</v>
      </c>
      <c r="AP23">
        <f>INDEX('PP Values - Co|Twp|City|Vlg'!AL:AL, MATCH($B23,'PP Values - Co|Twp|City|Vlg'!$B:$B,0))</f>
        <v>-2064800</v>
      </c>
    </row>
    <row r="24" spans="1:42" x14ac:dyDescent="0.3">
      <c r="A24" s="116" t="s">
        <v>94</v>
      </c>
      <c r="B24" s="116" t="s">
        <v>179</v>
      </c>
      <c r="C24" s="116" t="s">
        <v>94</v>
      </c>
      <c r="D24" s="116" t="s">
        <v>179</v>
      </c>
      <c r="E24" s="116" t="s">
        <v>96</v>
      </c>
      <c r="F24" s="116" t="s">
        <v>104</v>
      </c>
      <c r="H24" s="116" t="s">
        <v>100</v>
      </c>
      <c r="I24" s="116" t="s">
        <v>100</v>
      </c>
      <c r="J24" s="116" t="s">
        <v>101</v>
      </c>
      <c r="K24">
        <f>INDEX('PP Values - Co|Twp|City|Vlg'!G:G, MATCH($B24,'PP Values - Co|Twp|City|Vlg'!$B:$B,0))</f>
        <v>51962300</v>
      </c>
      <c r="L24">
        <f>INDEX('PP Values - Co|Twp|City|Vlg'!H:H, MATCH($B24,'PP Values - Co|Twp|City|Vlg'!$B:$B,0))</f>
        <v>4495300</v>
      </c>
      <c r="M24">
        <f>INDEX('PP Values - Co|Twp|City|Vlg'!I:I, MATCH($B24,'PP Values - Co|Twp|City|Vlg'!$B:$B,0))</f>
        <v>0</v>
      </c>
      <c r="N24">
        <f>INDEX('PP Values - Co|Twp|City|Vlg'!J:J, MATCH($B24,'PP Values - Co|Twp|City|Vlg'!$B:$B,0))</f>
        <v>627700</v>
      </c>
      <c r="O24">
        <f>INDEX('PP Values - Co|Twp|City|Vlg'!K:K, MATCH($B24,'PP Values - Co|Twp|City|Vlg'!$B:$B,0))</f>
        <v>0</v>
      </c>
      <c r="P24">
        <f>INDEX('PP Values - Co|Twp|City|Vlg'!L:L, MATCH($B24,'PP Values - Co|Twp|City|Vlg'!$B:$B,0))</f>
        <v>57085300</v>
      </c>
      <c r="Q24">
        <f>INDEX('PP Values - Co|Twp|City|Vlg'!M:M, MATCH($B24,'PP Values - Co|Twp|City|Vlg'!$B:$B,0))</f>
        <v>0</v>
      </c>
      <c r="R24">
        <f>INDEX('PP Values - Co|Twp|City|Vlg'!N:N, MATCH($B24,'PP Values - Co|Twp|City|Vlg'!$B:$B,0))</f>
        <v>0</v>
      </c>
      <c r="S24">
        <f>INDEX('PP Values - Co|Twp|City|Vlg'!O:O, MATCH($B24,'PP Values - Co|Twp|City|Vlg'!$B:$B,0))</f>
        <v>47646800</v>
      </c>
      <c r="T24">
        <f>INDEX('PP Values - Co|Twp|City|Vlg'!P:P, MATCH($B24,'PP Values - Co|Twp|City|Vlg'!$B:$B,0))</f>
        <v>4134600</v>
      </c>
      <c r="U24">
        <f>INDEX('PP Values - Co|Twp|City|Vlg'!Q:Q, MATCH($B24,'PP Values - Co|Twp|City|Vlg'!$B:$B,0))</f>
        <v>0</v>
      </c>
      <c r="V24">
        <f>INDEX('PP Values - Co|Twp|City|Vlg'!R:R, MATCH($B24,'PP Values - Co|Twp|City|Vlg'!$B:$B,0))</f>
        <v>2031350</v>
      </c>
      <c r="W24">
        <f>INDEX('PP Values - Co|Twp|City|Vlg'!S:S, MATCH($B24,'PP Values - Co|Twp|City|Vlg'!$B:$B,0))</f>
        <v>0</v>
      </c>
      <c r="X24">
        <f>INDEX('PP Values - Co|Twp|City|Vlg'!T:T, MATCH($B24,'PP Values - Co|Twp|City|Vlg'!$B:$B,0))</f>
        <v>53812750</v>
      </c>
      <c r="Y24">
        <f>INDEX('PP Values - Co|Twp|City|Vlg'!U:U, MATCH($B24,'PP Values - Co|Twp|City|Vlg'!$B:$B,0))</f>
        <v>0</v>
      </c>
      <c r="Z24">
        <f>INDEX('PP Values - Co|Twp|City|Vlg'!V:V, MATCH($B24,'PP Values - Co|Twp|City|Vlg'!$B:$B,0))</f>
        <v>0</v>
      </c>
      <c r="AA24">
        <f>INDEX('PP Values - Co|Twp|City|Vlg'!W:W, MATCH($B24,'PP Values - Co|Twp|City|Vlg'!$B:$B,0))</f>
        <v>49293600</v>
      </c>
      <c r="AB24">
        <f>INDEX('PP Values - Co|Twp|City|Vlg'!X:X, MATCH($B24,'PP Values - Co|Twp|City|Vlg'!$B:$B,0))</f>
        <v>3602000</v>
      </c>
      <c r="AC24">
        <f>INDEX('PP Values - Co|Twp|City|Vlg'!Y:Y, MATCH($B24,'PP Values - Co|Twp|City|Vlg'!$B:$B,0))</f>
        <v>0</v>
      </c>
      <c r="AD24">
        <f>INDEX('PP Values - Co|Twp|City|Vlg'!Z:Z, MATCH($B24,'PP Values - Co|Twp|City|Vlg'!$B:$B,0))</f>
        <v>1932050</v>
      </c>
      <c r="AE24">
        <f>INDEX('PP Values - Co|Twp|City|Vlg'!AA:AA, MATCH($B24,'PP Values - Co|Twp|City|Vlg'!$B:$B,0))</f>
        <v>0</v>
      </c>
      <c r="AF24">
        <f>INDEX('PP Values - Co|Twp|City|Vlg'!AB:AB, MATCH($B24,'PP Values - Co|Twp|City|Vlg'!$B:$B,0))</f>
        <v>54827650</v>
      </c>
      <c r="AG24">
        <f>INDEX('PP Values - Co|Twp|City|Vlg'!AC:AC, MATCH($B24,'PP Values - Co|Twp|City|Vlg'!$B:$B,0))</f>
        <v>0</v>
      </c>
      <c r="AH24">
        <f>INDEX('PP Values - Co|Twp|City|Vlg'!AD:AD, MATCH($B24,'PP Values - Co|Twp|City|Vlg'!$B:$B,0))</f>
        <v>0</v>
      </c>
      <c r="AI24">
        <f>INDEX('PP Values - Co|Twp|City|Vlg'!AE:AE, MATCH($B24,'PP Values - Co|Twp|City|Vlg'!$B:$B,0))</f>
        <v>41335232</v>
      </c>
      <c r="AJ24">
        <f>INDEX('PP Values - Co|Twp|City|Vlg'!AF:AF, MATCH($B24,'PP Values - Co|Twp|City|Vlg'!$B:$B,0))</f>
        <v>96100</v>
      </c>
      <c r="AK24">
        <f>INDEX('PP Values - Co|Twp|City|Vlg'!AG:AG, MATCH($B24,'PP Values - Co|Twp|City|Vlg'!$B:$B,0))</f>
        <v>0</v>
      </c>
      <c r="AL24">
        <f>INDEX('PP Values - Co|Twp|City|Vlg'!AH:AH, MATCH($B24,'PP Values - Co|Twp|City|Vlg'!$B:$B,0))</f>
        <v>0</v>
      </c>
      <c r="AM24">
        <f>INDEX('PP Values - Co|Twp|City|Vlg'!AI:AI, MATCH($B24,'PP Values - Co|Twp|City|Vlg'!$B:$B,0))</f>
        <v>0</v>
      </c>
      <c r="AN24">
        <f>INDEX('PP Values - Co|Twp|City|Vlg'!AJ:AJ, MATCH($B24,'PP Values - Co|Twp|City|Vlg'!$B:$B,0))</f>
        <v>41431332</v>
      </c>
      <c r="AO24">
        <f>INDEX('PP Values - Co|Twp|City|Vlg'!AK:AK, MATCH($B24,'PP Values - Co|Twp|City|Vlg'!$B:$B,0))</f>
        <v>0</v>
      </c>
      <c r="AP24">
        <f>INDEX('PP Values - Co|Twp|City|Vlg'!AL:AL, MATCH($B24,'PP Values - Co|Twp|City|Vlg'!$B:$B,0))</f>
        <v>15653968</v>
      </c>
    </row>
    <row r="25" spans="1:42" x14ac:dyDescent="0.3">
      <c r="A25" s="116" t="s">
        <v>94</v>
      </c>
      <c r="B25" s="116" t="s">
        <v>182</v>
      </c>
      <c r="C25" s="116" t="s">
        <v>94</v>
      </c>
      <c r="D25" s="116" t="s">
        <v>182</v>
      </c>
      <c r="E25" s="116" t="s">
        <v>183</v>
      </c>
      <c r="F25" s="116" t="s">
        <v>104</v>
      </c>
      <c r="H25" s="116" t="s">
        <v>100</v>
      </c>
      <c r="I25" s="116" t="s">
        <v>100</v>
      </c>
      <c r="J25" s="116" t="s">
        <v>101</v>
      </c>
      <c r="K25">
        <f>INDEX('PP Values - Co|Twp|City|Vlg'!G:G, MATCH($B25,'PP Values - Co|Twp|City|Vlg'!$B:$B,0))</f>
        <v>2582702</v>
      </c>
      <c r="L25">
        <f>INDEX('PP Values - Co|Twp|City|Vlg'!H:H, MATCH($B25,'PP Values - Co|Twp|City|Vlg'!$B:$B,0))</f>
        <v>0</v>
      </c>
      <c r="M25">
        <f>INDEX('PP Values - Co|Twp|City|Vlg'!I:I, MATCH($B25,'PP Values - Co|Twp|City|Vlg'!$B:$B,0))</f>
        <v>0</v>
      </c>
      <c r="N25">
        <f>INDEX('PP Values - Co|Twp|City|Vlg'!J:J, MATCH($B25,'PP Values - Co|Twp|City|Vlg'!$B:$B,0))</f>
        <v>0</v>
      </c>
      <c r="O25">
        <f>INDEX('PP Values - Co|Twp|City|Vlg'!K:K, MATCH($B25,'PP Values - Co|Twp|City|Vlg'!$B:$B,0))</f>
        <v>0</v>
      </c>
      <c r="P25">
        <f>INDEX('PP Values - Co|Twp|City|Vlg'!L:L, MATCH($B25,'PP Values - Co|Twp|City|Vlg'!$B:$B,0))</f>
        <v>2582702</v>
      </c>
      <c r="Q25">
        <f>INDEX('PP Values - Co|Twp|City|Vlg'!M:M, MATCH($B25,'PP Values - Co|Twp|City|Vlg'!$B:$B,0))</f>
        <v>0</v>
      </c>
      <c r="R25">
        <f>INDEX('PP Values - Co|Twp|City|Vlg'!N:N, MATCH($B25,'PP Values - Co|Twp|City|Vlg'!$B:$B,0))</f>
        <v>0</v>
      </c>
      <c r="S25">
        <f>INDEX('PP Values - Co|Twp|City|Vlg'!O:O, MATCH($B25,'PP Values - Co|Twp|City|Vlg'!$B:$B,0))</f>
        <v>2223800</v>
      </c>
      <c r="T25">
        <f>INDEX('PP Values - Co|Twp|City|Vlg'!P:P, MATCH($B25,'PP Values - Co|Twp|City|Vlg'!$B:$B,0))</f>
        <v>0</v>
      </c>
      <c r="U25">
        <f>INDEX('PP Values - Co|Twp|City|Vlg'!Q:Q, MATCH($B25,'PP Values - Co|Twp|City|Vlg'!$B:$B,0))</f>
        <v>0</v>
      </c>
      <c r="V25">
        <f>INDEX('PP Values - Co|Twp|City|Vlg'!R:R, MATCH($B25,'PP Values - Co|Twp|City|Vlg'!$B:$B,0))</f>
        <v>0</v>
      </c>
      <c r="W25">
        <f>INDEX('PP Values - Co|Twp|City|Vlg'!S:S, MATCH($B25,'PP Values - Co|Twp|City|Vlg'!$B:$B,0))</f>
        <v>0</v>
      </c>
      <c r="X25">
        <f>INDEX('PP Values - Co|Twp|City|Vlg'!T:T, MATCH($B25,'PP Values - Co|Twp|City|Vlg'!$B:$B,0))</f>
        <v>2223800</v>
      </c>
      <c r="Y25">
        <f>INDEX('PP Values - Co|Twp|City|Vlg'!U:U, MATCH($B25,'PP Values - Co|Twp|City|Vlg'!$B:$B,0))</f>
        <v>0</v>
      </c>
      <c r="Z25">
        <f>INDEX('PP Values - Co|Twp|City|Vlg'!V:V, MATCH($B25,'PP Values - Co|Twp|City|Vlg'!$B:$B,0))</f>
        <v>0</v>
      </c>
      <c r="AA25">
        <f>INDEX('PP Values - Co|Twp|City|Vlg'!W:W, MATCH($B25,'PP Values - Co|Twp|City|Vlg'!$B:$B,0))</f>
        <v>1847600</v>
      </c>
      <c r="AB25">
        <f>INDEX('PP Values - Co|Twp|City|Vlg'!X:X, MATCH($B25,'PP Values - Co|Twp|City|Vlg'!$B:$B,0))</f>
        <v>0</v>
      </c>
      <c r="AC25">
        <f>INDEX('PP Values - Co|Twp|City|Vlg'!Y:Y, MATCH($B25,'PP Values - Co|Twp|City|Vlg'!$B:$B,0))</f>
        <v>0</v>
      </c>
      <c r="AD25">
        <f>INDEX('PP Values - Co|Twp|City|Vlg'!Z:Z, MATCH($B25,'PP Values - Co|Twp|City|Vlg'!$B:$B,0))</f>
        <v>0</v>
      </c>
      <c r="AE25">
        <f>INDEX('PP Values - Co|Twp|City|Vlg'!AA:AA, MATCH($B25,'PP Values - Co|Twp|City|Vlg'!$B:$B,0))</f>
        <v>0</v>
      </c>
      <c r="AF25">
        <f>INDEX('PP Values - Co|Twp|City|Vlg'!AB:AB, MATCH($B25,'PP Values - Co|Twp|City|Vlg'!$B:$B,0))</f>
        <v>1847600</v>
      </c>
      <c r="AG25">
        <f>INDEX('PP Values - Co|Twp|City|Vlg'!AC:AC, MATCH($B25,'PP Values - Co|Twp|City|Vlg'!$B:$B,0))</f>
        <v>0</v>
      </c>
      <c r="AH25">
        <f>INDEX('PP Values - Co|Twp|City|Vlg'!AD:AD, MATCH($B25,'PP Values - Co|Twp|City|Vlg'!$B:$B,0))</f>
        <v>0</v>
      </c>
      <c r="AI25">
        <f>INDEX('PP Values - Co|Twp|City|Vlg'!AE:AE, MATCH($B25,'PP Values - Co|Twp|City|Vlg'!$B:$B,0))</f>
        <v>1416700</v>
      </c>
      <c r="AJ25">
        <f>INDEX('PP Values - Co|Twp|City|Vlg'!AF:AF, MATCH($B25,'PP Values - Co|Twp|City|Vlg'!$B:$B,0))</f>
        <v>0</v>
      </c>
      <c r="AK25">
        <f>INDEX('PP Values - Co|Twp|City|Vlg'!AG:AG, MATCH($B25,'PP Values - Co|Twp|City|Vlg'!$B:$B,0))</f>
        <v>0</v>
      </c>
      <c r="AL25">
        <f>INDEX('PP Values - Co|Twp|City|Vlg'!AH:AH, MATCH($B25,'PP Values - Co|Twp|City|Vlg'!$B:$B,0))</f>
        <v>0</v>
      </c>
      <c r="AM25">
        <f>INDEX('PP Values - Co|Twp|City|Vlg'!AI:AI, MATCH($B25,'PP Values - Co|Twp|City|Vlg'!$B:$B,0))</f>
        <v>0</v>
      </c>
      <c r="AN25">
        <f>INDEX('PP Values - Co|Twp|City|Vlg'!AJ:AJ, MATCH($B25,'PP Values - Co|Twp|City|Vlg'!$B:$B,0))</f>
        <v>1416700</v>
      </c>
      <c r="AO25">
        <f>INDEX('PP Values - Co|Twp|City|Vlg'!AK:AK, MATCH($B25,'PP Values - Co|Twp|City|Vlg'!$B:$B,0))</f>
        <v>0</v>
      </c>
      <c r="AP25">
        <f>INDEX('PP Values - Co|Twp|City|Vlg'!AL:AL, MATCH($B25,'PP Values - Co|Twp|City|Vlg'!$B:$B,0))</f>
        <v>1166002</v>
      </c>
    </row>
    <row r="26" spans="1:42" x14ac:dyDescent="0.3">
      <c r="A26" s="116" t="s">
        <v>94</v>
      </c>
      <c r="B26" s="116" t="s">
        <v>186</v>
      </c>
      <c r="C26" s="116" t="s">
        <v>94</v>
      </c>
      <c r="D26" s="116" t="s">
        <v>186</v>
      </c>
      <c r="E26" s="116" t="s">
        <v>187</v>
      </c>
      <c r="F26" s="116" t="s">
        <v>104</v>
      </c>
      <c r="H26" s="116" t="s">
        <v>100</v>
      </c>
      <c r="I26" s="116" t="s">
        <v>100</v>
      </c>
      <c r="J26" s="116" t="s">
        <v>101</v>
      </c>
      <c r="K26">
        <f>INDEX('PP Values - Co|Twp|City|Vlg'!G:G, MATCH($B26,'PP Values - Co|Twp|City|Vlg'!$B:$B,0))</f>
        <v>729650</v>
      </c>
      <c r="L26">
        <f>INDEX('PP Values - Co|Twp|City|Vlg'!H:H, MATCH($B26,'PP Values - Co|Twp|City|Vlg'!$B:$B,0))</f>
        <v>607250</v>
      </c>
      <c r="M26">
        <f>INDEX('PP Values - Co|Twp|City|Vlg'!I:I, MATCH($B26,'PP Values - Co|Twp|City|Vlg'!$B:$B,0))</f>
        <v>0</v>
      </c>
      <c r="N26">
        <f>INDEX('PP Values - Co|Twp|City|Vlg'!J:J, MATCH($B26,'PP Values - Co|Twp|City|Vlg'!$B:$B,0))</f>
        <v>14950</v>
      </c>
      <c r="O26">
        <f>INDEX('PP Values - Co|Twp|City|Vlg'!K:K, MATCH($B26,'PP Values - Co|Twp|City|Vlg'!$B:$B,0))</f>
        <v>0</v>
      </c>
      <c r="P26">
        <f>INDEX('PP Values - Co|Twp|City|Vlg'!L:L, MATCH($B26,'PP Values - Co|Twp|City|Vlg'!$B:$B,0))</f>
        <v>1351850</v>
      </c>
      <c r="Q26">
        <f>INDEX('PP Values - Co|Twp|City|Vlg'!M:M, MATCH($B26,'PP Values - Co|Twp|City|Vlg'!$B:$B,0))</f>
        <v>0</v>
      </c>
      <c r="R26">
        <f>INDEX('PP Values - Co|Twp|City|Vlg'!N:N, MATCH($B26,'PP Values - Co|Twp|City|Vlg'!$B:$B,0))</f>
        <v>0</v>
      </c>
      <c r="S26">
        <f>INDEX('PP Values - Co|Twp|City|Vlg'!O:O, MATCH($B26,'PP Values - Co|Twp|City|Vlg'!$B:$B,0))</f>
        <v>591800</v>
      </c>
      <c r="T26">
        <f>INDEX('PP Values - Co|Twp|City|Vlg'!P:P, MATCH($B26,'PP Values - Co|Twp|City|Vlg'!$B:$B,0))</f>
        <v>584200</v>
      </c>
      <c r="U26">
        <f>INDEX('PP Values - Co|Twp|City|Vlg'!Q:Q, MATCH($B26,'PP Values - Co|Twp|City|Vlg'!$B:$B,0))</f>
        <v>0</v>
      </c>
      <c r="V26">
        <f>INDEX('PP Values - Co|Twp|City|Vlg'!R:R, MATCH($B26,'PP Values - Co|Twp|City|Vlg'!$B:$B,0))</f>
        <v>12775</v>
      </c>
      <c r="W26">
        <f>INDEX('PP Values - Co|Twp|City|Vlg'!S:S, MATCH($B26,'PP Values - Co|Twp|City|Vlg'!$B:$B,0))</f>
        <v>0</v>
      </c>
      <c r="X26">
        <f>INDEX('PP Values - Co|Twp|City|Vlg'!T:T, MATCH($B26,'PP Values - Co|Twp|City|Vlg'!$B:$B,0))</f>
        <v>1188775</v>
      </c>
      <c r="Y26">
        <f>INDEX('PP Values - Co|Twp|City|Vlg'!U:U, MATCH($B26,'PP Values - Co|Twp|City|Vlg'!$B:$B,0))</f>
        <v>0</v>
      </c>
      <c r="Z26">
        <f>INDEX('PP Values - Co|Twp|City|Vlg'!V:V, MATCH($B26,'PP Values - Co|Twp|City|Vlg'!$B:$B,0))</f>
        <v>0</v>
      </c>
      <c r="AA26">
        <f>INDEX('PP Values - Co|Twp|City|Vlg'!W:W, MATCH($B26,'PP Values - Co|Twp|City|Vlg'!$B:$B,0))</f>
        <v>585450</v>
      </c>
      <c r="AB26">
        <f>INDEX('PP Values - Co|Twp|City|Vlg'!X:X, MATCH($B26,'PP Values - Co|Twp|City|Vlg'!$B:$B,0))</f>
        <v>98050</v>
      </c>
      <c r="AC26">
        <f>INDEX('PP Values - Co|Twp|City|Vlg'!Y:Y, MATCH($B26,'PP Values - Co|Twp|City|Vlg'!$B:$B,0))</f>
        <v>0</v>
      </c>
      <c r="AD26">
        <f>INDEX('PP Values - Co|Twp|City|Vlg'!Z:Z, MATCH($B26,'PP Values - Co|Twp|City|Vlg'!$B:$B,0))</f>
        <v>11250</v>
      </c>
      <c r="AE26">
        <f>INDEX('PP Values - Co|Twp|City|Vlg'!AA:AA, MATCH($B26,'PP Values - Co|Twp|City|Vlg'!$B:$B,0))</f>
        <v>0</v>
      </c>
      <c r="AF26">
        <f>INDEX('PP Values - Co|Twp|City|Vlg'!AB:AB, MATCH($B26,'PP Values - Co|Twp|City|Vlg'!$B:$B,0))</f>
        <v>694750</v>
      </c>
      <c r="AG26">
        <f>INDEX('PP Values - Co|Twp|City|Vlg'!AC:AC, MATCH($B26,'PP Values - Co|Twp|City|Vlg'!$B:$B,0))</f>
        <v>0</v>
      </c>
      <c r="AH26">
        <f>INDEX('PP Values - Co|Twp|City|Vlg'!AD:AD, MATCH($B26,'PP Values - Co|Twp|City|Vlg'!$B:$B,0))</f>
        <v>0</v>
      </c>
      <c r="AI26">
        <f>INDEX('PP Values - Co|Twp|City|Vlg'!AE:AE, MATCH($B26,'PP Values - Co|Twp|City|Vlg'!$B:$B,0))</f>
        <v>401500</v>
      </c>
      <c r="AJ26">
        <f>INDEX('PP Values - Co|Twp|City|Vlg'!AF:AF, MATCH($B26,'PP Values - Co|Twp|City|Vlg'!$B:$B,0))</f>
        <v>0</v>
      </c>
      <c r="AK26">
        <f>INDEX('PP Values - Co|Twp|City|Vlg'!AG:AG, MATCH($B26,'PP Values - Co|Twp|City|Vlg'!$B:$B,0))</f>
        <v>0</v>
      </c>
      <c r="AL26">
        <f>INDEX('PP Values - Co|Twp|City|Vlg'!AH:AH, MATCH($B26,'PP Values - Co|Twp|City|Vlg'!$B:$B,0))</f>
        <v>0</v>
      </c>
      <c r="AM26">
        <f>INDEX('PP Values - Co|Twp|City|Vlg'!AI:AI, MATCH($B26,'PP Values - Co|Twp|City|Vlg'!$B:$B,0))</f>
        <v>0</v>
      </c>
      <c r="AN26">
        <f>INDEX('PP Values - Co|Twp|City|Vlg'!AJ:AJ, MATCH($B26,'PP Values - Co|Twp|City|Vlg'!$B:$B,0))</f>
        <v>401500</v>
      </c>
      <c r="AO26">
        <f>INDEX('PP Values - Co|Twp|City|Vlg'!AK:AK, MATCH($B26,'PP Values - Co|Twp|City|Vlg'!$B:$B,0))</f>
        <v>0</v>
      </c>
      <c r="AP26">
        <f>INDEX('PP Values - Co|Twp|City|Vlg'!AL:AL, MATCH($B26,'PP Values - Co|Twp|City|Vlg'!$B:$B,0))</f>
        <v>950350</v>
      </c>
    </row>
    <row r="27" spans="1:42" x14ac:dyDescent="0.3">
      <c r="A27" s="116" t="s">
        <v>94</v>
      </c>
      <c r="B27" s="116" t="s">
        <v>190</v>
      </c>
      <c r="C27" s="116" t="s">
        <v>94</v>
      </c>
      <c r="D27" s="116" t="s">
        <v>190</v>
      </c>
      <c r="E27" s="116" t="s">
        <v>191</v>
      </c>
      <c r="F27" s="116" t="s">
        <v>104</v>
      </c>
      <c r="H27" s="116" t="s">
        <v>100</v>
      </c>
      <c r="I27" s="116" t="s">
        <v>100</v>
      </c>
      <c r="J27" s="116" t="s">
        <v>101</v>
      </c>
      <c r="K27">
        <f>INDEX('PP Values - Co|Twp|City|Vlg'!G:G, MATCH($B27,'PP Values - Co|Twp|City|Vlg'!$B:$B,0))</f>
        <v>820200</v>
      </c>
      <c r="L27">
        <f>INDEX('PP Values - Co|Twp|City|Vlg'!H:H, MATCH($B27,'PP Values - Co|Twp|City|Vlg'!$B:$B,0))</f>
        <v>8910800</v>
      </c>
      <c r="M27">
        <f>INDEX('PP Values - Co|Twp|City|Vlg'!I:I, MATCH($B27,'PP Values - Co|Twp|City|Vlg'!$B:$B,0))</f>
        <v>0</v>
      </c>
      <c r="N27">
        <f>INDEX('PP Values - Co|Twp|City|Vlg'!J:J, MATCH($B27,'PP Values - Co|Twp|City|Vlg'!$B:$B,0))</f>
        <v>194600</v>
      </c>
      <c r="O27">
        <f>INDEX('PP Values - Co|Twp|City|Vlg'!K:K, MATCH($B27,'PP Values - Co|Twp|City|Vlg'!$B:$B,0))</f>
        <v>0</v>
      </c>
      <c r="P27">
        <f>INDEX('PP Values - Co|Twp|City|Vlg'!L:L, MATCH($B27,'PP Values - Co|Twp|City|Vlg'!$B:$B,0))</f>
        <v>9925600</v>
      </c>
      <c r="Q27">
        <f>INDEX('PP Values - Co|Twp|City|Vlg'!M:M, MATCH($B27,'PP Values - Co|Twp|City|Vlg'!$B:$B,0))</f>
        <v>0</v>
      </c>
      <c r="R27">
        <f>INDEX('PP Values - Co|Twp|City|Vlg'!N:N, MATCH($B27,'PP Values - Co|Twp|City|Vlg'!$B:$B,0))</f>
        <v>0</v>
      </c>
      <c r="S27">
        <f>INDEX('PP Values - Co|Twp|City|Vlg'!O:O, MATCH($B27,'PP Values - Co|Twp|City|Vlg'!$B:$B,0))</f>
        <v>774000</v>
      </c>
      <c r="T27">
        <f>INDEX('PP Values - Co|Twp|City|Vlg'!P:P, MATCH($B27,'PP Values - Co|Twp|City|Vlg'!$B:$B,0))</f>
        <v>5096700</v>
      </c>
      <c r="U27">
        <f>INDEX('PP Values - Co|Twp|City|Vlg'!Q:Q, MATCH($B27,'PP Values - Co|Twp|City|Vlg'!$B:$B,0))</f>
        <v>0</v>
      </c>
      <c r="V27">
        <f>INDEX('PP Values - Co|Twp|City|Vlg'!R:R, MATCH($B27,'PP Values - Co|Twp|City|Vlg'!$B:$B,0))</f>
        <v>166150</v>
      </c>
      <c r="W27">
        <f>INDEX('PP Values - Co|Twp|City|Vlg'!S:S, MATCH($B27,'PP Values - Co|Twp|City|Vlg'!$B:$B,0))</f>
        <v>0</v>
      </c>
      <c r="X27">
        <f>INDEX('PP Values - Co|Twp|City|Vlg'!T:T, MATCH($B27,'PP Values - Co|Twp|City|Vlg'!$B:$B,0))</f>
        <v>6036850</v>
      </c>
      <c r="Y27">
        <f>INDEX('PP Values - Co|Twp|City|Vlg'!U:U, MATCH($B27,'PP Values - Co|Twp|City|Vlg'!$B:$B,0))</f>
        <v>0</v>
      </c>
      <c r="Z27">
        <f>INDEX('PP Values - Co|Twp|City|Vlg'!V:V, MATCH($B27,'PP Values - Co|Twp|City|Vlg'!$B:$B,0))</f>
        <v>0</v>
      </c>
      <c r="AA27">
        <f>INDEX('PP Values - Co|Twp|City|Vlg'!W:W, MATCH($B27,'PP Values - Co|Twp|City|Vlg'!$B:$B,0))</f>
        <v>643500</v>
      </c>
      <c r="AB27">
        <f>INDEX('PP Values - Co|Twp|City|Vlg'!X:X, MATCH($B27,'PP Values - Co|Twp|City|Vlg'!$B:$B,0))</f>
        <v>4056700</v>
      </c>
      <c r="AC27">
        <f>INDEX('PP Values - Co|Twp|City|Vlg'!Y:Y, MATCH($B27,'PP Values - Co|Twp|City|Vlg'!$B:$B,0))</f>
        <v>0</v>
      </c>
      <c r="AD27">
        <f>INDEX('PP Values - Co|Twp|City|Vlg'!Z:Z, MATCH($B27,'PP Values - Co|Twp|City|Vlg'!$B:$B,0))</f>
        <v>159700</v>
      </c>
      <c r="AE27">
        <f>INDEX('PP Values - Co|Twp|City|Vlg'!AA:AA, MATCH($B27,'PP Values - Co|Twp|City|Vlg'!$B:$B,0))</f>
        <v>0</v>
      </c>
      <c r="AF27">
        <f>INDEX('PP Values - Co|Twp|City|Vlg'!AB:AB, MATCH($B27,'PP Values - Co|Twp|City|Vlg'!$B:$B,0))</f>
        <v>4859900</v>
      </c>
      <c r="AG27">
        <f>INDEX('PP Values - Co|Twp|City|Vlg'!AC:AC, MATCH($B27,'PP Values - Co|Twp|City|Vlg'!$B:$B,0))</f>
        <v>0</v>
      </c>
      <c r="AH27">
        <f>INDEX('PP Values - Co|Twp|City|Vlg'!AD:AD, MATCH($B27,'PP Values - Co|Twp|City|Vlg'!$B:$B,0))</f>
        <v>0</v>
      </c>
      <c r="AI27">
        <f>INDEX('PP Values - Co|Twp|City|Vlg'!AE:AE, MATCH($B27,'PP Values - Co|Twp|City|Vlg'!$B:$B,0))</f>
        <v>697500</v>
      </c>
      <c r="AJ27">
        <f>INDEX('PP Values - Co|Twp|City|Vlg'!AF:AF, MATCH($B27,'PP Values - Co|Twp|City|Vlg'!$B:$B,0))</f>
        <v>0</v>
      </c>
      <c r="AK27">
        <f>INDEX('PP Values - Co|Twp|City|Vlg'!AG:AG, MATCH($B27,'PP Values - Co|Twp|City|Vlg'!$B:$B,0))</f>
        <v>0</v>
      </c>
      <c r="AL27">
        <f>INDEX('PP Values - Co|Twp|City|Vlg'!AH:AH, MATCH($B27,'PP Values - Co|Twp|City|Vlg'!$B:$B,0))</f>
        <v>0</v>
      </c>
      <c r="AM27">
        <f>INDEX('PP Values - Co|Twp|City|Vlg'!AI:AI, MATCH($B27,'PP Values - Co|Twp|City|Vlg'!$B:$B,0))</f>
        <v>0</v>
      </c>
      <c r="AN27">
        <f>INDEX('PP Values - Co|Twp|City|Vlg'!AJ:AJ, MATCH($B27,'PP Values - Co|Twp|City|Vlg'!$B:$B,0))</f>
        <v>697500</v>
      </c>
      <c r="AO27">
        <f>INDEX('PP Values - Co|Twp|City|Vlg'!AK:AK, MATCH($B27,'PP Values - Co|Twp|City|Vlg'!$B:$B,0))</f>
        <v>0</v>
      </c>
      <c r="AP27">
        <f>INDEX('PP Values - Co|Twp|City|Vlg'!AL:AL, MATCH($B27,'PP Values - Co|Twp|City|Vlg'!$B:$B,0))</f>
        <v>9228100</v>
      </c>
    </row>
    <row r="28" spans="1:42" x14ac:dyDescent="0.3">
      <c r="A28" s="116" t="s">
        <v>94</v>
      </c>
      <c r="B28" s="116" t="s">
        <v>194</v>
      </c>
      <c r="C28" s="116" t="s">
        <v>94</v>
      </c>
      <c r="D28" s="116" t="s">
        <v>194</v>
      </c>
      <c r="E28" s="116" t="s">
        <v>195</v>
      </c>
      <c r="F28" s="116" t="s">
        <v>104</v>
      </c>
      <c r="H28" s="116" t="s">
        <v>100</v>
      </c>
      <c r="I28" s="116" t="s">
        <v>100</v>
      </c>
      <c r="J28" s="116" t="s">
        <v>101</v>
      </c>
      <c r="K28">
        <f>INDEX('PP Values - Co|Twp|City|Vlg'!G:G, MATCH($B28,'PP Values - Co|Twp|City|Vlg'!$B:$B,0))</f>
        <v>891800</v>
      </c>
      <c r="L28">
        <f>INDEX('PP Values - Co|Twp|City|Vlg'!H:H, MATCH($B28,'PP Values - Co|Twp|City|Vlg'!$B:$B,0))</f>
        <v>155100</v>
      </c>
      <c r="M28">
        <f>INDEX('PP Values - Co|Twp|City|Vlg'!I:I, MATCH($B28,'PP Values - Co|Twp|City|Vlg'!$B:$B,0))</f>
        <v>0</v>
      </c>
      <c r="N28">
        <f>INDEX('PP Values - Co|Twp|City|Vlg'!J:J, MATCH($B28,'PP Values - Co|Twp|City|Vlg'!$B:$B,0))</f>
        <v>101400</v>
      </c>
      <c r="O28">
        <f>INDEX('PP Values - Co|Twp|City|Vlg'!K:K, MATCH($B28,'PP Values - Co|Twp|City|Vlg'!$B:$B,0))</f>
        <v>0</v>
      </c>
      <c r="P28">
        <f>INDEX('PP Values - Co|Twp|City|Vlg'!L:L, MATCH($B28,'PP Values - Co|Twp|City|Vlg'!$B:$B,0))</f>
        <v>1148300</v>
      </c>
      <c r="Q28">
        <f>INDEX('PP Values - Co|Twp|City|Vlg'!M:M, MATCH($B28,'PP Values - Co|Twp|City|Vlg'!$B:$B,0))</f>
        <v>0</v>
      </c>
      <c r="R28">
        <f>INDEX('PP Values - Co|Twp|City|Vlg'!N:N, MATCH($B28,'PP Values - Co|Twp|City|Vlg'!$B:$B,0))</f>
        <v>0</v>
      </c>
      <c r="S28">
        <f>INDEX('PP Values - Co|Twp|City|Vlg'!O:O, MATCH($B28,'PP Values - Co|Twp|City|Vlg'!$B:$B,0))</f>
        <v>871600</v>
      </c>
      <c r="T28">
        <f>INDEX('PP Values - Co|Twp|City|Vlg'!P:P, MATCH($B28,'PP Values - Co|Twp|City|Vlg'!$B:$B,0))</f>
        <v>155100</v>
      </c>
      <c r="U28">
        <f>INDEX('PP Values - Co|Twp|City|Vlg'!Q:Q, MATCH($B28,'PP Values - Co|Twp|City|Vlg'!$B:$B,0))</f>
        <v>0</v>
      </c>
      <c r="V28">
        <f>INDEX('PP Values - Co|Twp|City|Vlg'!R:R, MATCH($B28,'PP Values - Co|Twp|City|Vlg'!$B:$B,0))</f>
        <v>113450</v>
      </c>
      <c r="W28">
        <f>INDEX('PP Values - Co|Twp|City|Vlg'!S:S, MATCH($B28,'PP Values - Co|Twp|City|Vlg'!$B:$B,0))</f>
        <v>0</v>
      </c>
      <c r="X28">
        <f>INDEX('PP Values - Co|Twp|City|Vlg'!T:T, MATCH($B28,'PP Values - Co|Twp|City|Vlg'!$B:$B,0))</f>
        <v>1140150</v>
      </c>
      <c r="Y28">
        <f>INDEX('PP Values - Co|Twp|City|Vlg'!U:U, MATCH($B28,'PP Values - Co|Twp|City|Vlg'!$B:$B,0))</f>
        <v>0</v>
      </c>
      <c r="Z28">
        <f>INDEX('PP Values - Co|Twp|City|Vlg'!V:V, MATCH($B28,'PP Values - Co|Twp|City|Vlg'!$B:$B,0))</f>
        <v>0</v>
      </c>
      <c r="AA28">
        <f>INDEX('PP Values - Co|Twp|City|Vlg'!W:W, MATCH($B28,'PP Values - Co|Twp|City|Vlg'!$B:$B,0))</f>
        <v>806700</v>
      </c>
      <c r="AB28">
        <f>INDEX('PP Values - Co|Twp|City|Vlg'!X:X, MATCH($B28,'PP Values - Co|Twp|City|Vlg'!$B:$B,0))</f>
        <v>155100</v>
      </c>
      <c r="AC28">
        <f>INDEX('PP Values - Co|Twp|City|Vlg'!Y:Y, MATCH($B28,'PP Values - Co|Twp|City|Vlg'!$B:$B,0))</f>
        <v>0</v>
      </c>
      <c r="AD28">
        <f>INDEX('PP Values - Co|Twp|City|Vlg'!Z:Z, MATCH($B28,'PP Values - Co|Twp|City|Vlg'!$B:$B,0))</f>
        <v>105900</v>
      </c>
      <c r="AE28">
        <f>INDEX('PP Values - Co|Twp|City|Vlg'!AA:AA, MATCH($B28,'PP Values - Co|Twp|City|Vlg'!$B:$B,0))</f>
        <v>0</v>
      </c>
      <c r="AF28">
        <f>INDEX('PP Values - Co|Twp|City|Vlg'!AB:AB, MATCH($B28,'PP Values - Co|Twp|City|Vlg'!$B:$B,0))</f>
        <v>1067700</v>
      </c>
      <c r="AG28">
        <f>INDEX('PP Values - Co|Twp|City|Vlg'!AC:AC, MATCH($B28,'PP Values - Co|Twp|City|Vlg'!$B:$B,0))</f>
        <v>0</v>
      </c>
      <c r="AH28">
        <f>INDEX('PP Values - Co|Twp|City|Vlg'!AD:AD, MATCH($B28,'PP Values - Co|Twp|City|Vlg'!$B:$B,0))</f>
        <v>0</v>
      </c>
      <c r="AI28">
        <f>INDEX('PP Values - Co|Twp|City|Vlg'!AE:AE, MATCH($B28,'PP Values - Co|Twp|City|Vlg'!$B:$B,0))</f>
        <v>1150600</v>
      </c>
      <c r="AJ28">
        <f>INDEX('PP Values - Co|Twp|City|Vlg'!AF:AF, MATCH($B28,'PP Values - Co|Twp|City|Vlg'!$B:$B,0))</f>
        <v>295300</v>
      </c>
      <c r="AK28">
        <f>INDEX('PP Values - Co|Twp|City|Vlg'!AG:AG, MATCH($B28,'PP Values - Co|Twp|City|Vlg'!$B:$B,0))</f>
        <v>0</v>
      </c>
      <c r="AL28">
        <f>INDEX('PP Values - Co|Twp|City|Vlg'!AH:AH, MATCH($B28,'PP Values - Co|Twp|City|Vlg'!$B:$B,0))</f>
        <v>0</v>
      </c>
      <c r="AM28">
        <f>INDEX('PP Values - Co|Twp|City|Vlg'!AI:AI, MATCH($B28,'PP Values - Co|Twp|City|Vlg'!$B:$B,0))</f>
        <v>0</v>
      </c>
      <c r="AN28">
        <f>INDEX('PP Values - Co|Twp|City|Vlg'!AJ:AJ, MATCH($B28,'PP Values - Co|Twp|City|Vlg'!$B:$B,0))</f>
        <v>1445900</v>
      </c>
      <c r="AO28">
        <f>INDEX('PP Values - Co|Twp|City|Vlg'!AK:AK, MATCH($B28,'PP Values - Co|Twp|City|Vlg'!$B:$B,0))</f>
        <v>0</v>
      </c>
      <c r="AP28">
        <f>INDEX('PP Values - Co|Twp|City|Vlg'!AL:AL, MATCH($B28,'PP Values - Co|Twp|City|Vlg'!$B:$B,0))</f>
        <v>-297600</v>
      </c>
    </row>
    <row r="29" spans="1:42" x14ac:dyDescent="0.3">
      <c r="A29" s="116" t="s">
        <v>94</v>
      </c>
      <c r="B29" s="116" t="s">
        <v>198</v>
      </c>
      <c r="C29" s="116" t="s">
        <v>94</v>
      </c>
      <c r="D29" s="116" t="s">
        <v>198</v>
      </c>
      <c r="E29" s="116" t="s">
        <v>199</v>
      </c>
      <c r="F29" s="116" t="s">
        <v>104</v>
      </c>
      <c r="H29" s="116" t="s">
        <v>100</v>
      </c>
      <c r="I29" s="116" t="s">
        <v>100</v>
      </c>
      <c r="J29" s="116" t="s">
        <v>101</v>
      </c>
      <c r="K29">
        <f>INDEX('PP Values - Co|Twp|City|Vlg'!G:G, MATCH($B29,'PP Values - Co|Twp|City|Vlg'!$B:$B,0))</f>
        <v>10646000</v>
      </c>
      <c r="L29">
        <f>INDEX('PP Values - Co|Twp|City|Vlg'!H:H, MATCH($B29,'PP Values - Co|Twp|City|Vlg'!$B:$B,0))</f>
        <v>94233800</v>
      </c>
      <c r="M29">
        <f>INDEX('PP Values - Co|Twp|City|Vlg'!I:I, MATCH($B29,'PP Values - Co|Twp|City|Vlg'!$B:$B,0))</f>
        <v>0</v>
      </c>
      <c r="N29">
        <f>INDEX('PP Values - Co|Twp|City|Vlg'!J:J, MATCH($B29,'PP Values - Co|Twp|City|Vlg'!$B:$B,0))</f>
        <v>2959800</v>
      </c>
      <c r="O29">
        <f>INDEX('PP Values - Co|Twp|City|Vlg'!K:K, MATCH($B29,'PP Values - Co|Twp|City|Vlg'!$B:$B,0))</f>
        <v>0</v>
      </c>
      <c r="P29">
        <f>INDEX('PP Values - Co|Twp|City|Vlg'!L:L, MATCH($B29,'PP Values - Co|Twp|City|Vlg'!$B:$B,0))</f>
        <v>107839600</v>
      </c>
      <c r="Q29">
        <f>INDEX('PP Values - Co|Twp|City|Vlg'!M:M, MATCH($B29,'PP Values - Co|Twp|City|Vlg'!$B:$B,0))</f>
        <v>0</v>
      </c>
      <c r="R29">
        <f>INDEX('PP Values - Co|Twp|City|Vlg'!N:N, MATCH($B29,'PP Values - Co|Twp|City|Vlg'!$B:$B,0))</f>
        <v>0</v>
      </c>
      <c r="S29">
        <f>INDEX('PP Values - Co|Twp|City|Vlg'!O:O, MATCH($B29,'PP Values - Co|Twp|City|Vlg'!$B:$B,0))</f>
        <v>9306400</v>
      </c>
      <c r="T29">
        <f>INDEX('PP Values - Co|Twp|City|Vlg'!P:P, MATCH($B29,'PP Values - Co|Twp|City|Vlg'!$B:$B,0))</f>
        <v>83451800</v>
      </c>
      <c r="U29">
        <f>INDEX('PP Values - Co|Twp|City|Vlg'!Q:Q, MATCH($B29,'PP Values - Co|Twp|City|Vlg'!$B:$B,0))</f>
        <v>0</v>
      </c>
      <c r="V29">
        <f>INDEX('PP Values - Co|Twp|City|Vlg'!R:R, MATCH($B29,'PP Values - Co|Twp|City|Vlg'!$B:$B,0))</f>
        <v>2901650</v>
      </c>
      <c r="W29">
        <f>INDEX('PP Values - Co|Twp|City|Vlg'!S:S, MATCH($B29,'PP Values - Co|Twp|City|Vlg'!$B:$B,0))</f>
        <v>0</v>
      </c>
      <c r="X29">
        <f>INDEX('PP Values - Co|Twp|City|Vlg'!T:T, MATCH($B29,'PP Values - Co|Twp|City|Vlg'!$B:$B,0))</f>
        <v>95659850</v>
      </c>
      <c r="Y29">
        <f>INDEX('PP Values - Co|Twp|City|Vlg'!U:U, MATCH($B29,'PP Values - Co|Twp|City|Vlg'!$B:$B,0))</f>
        <v>0</v>
      </c>
      <c r="Z29">
        <f>INDEX('PP Values - Co|Twp|City|Vlg'!V:V, MATCH($B29,'PP Values - Co|Twp|City|Vlg'!$B:$B,0))</f>
        <v>0</v>
      </c>
      <c r="AA29">
        <f>INDEX('PP Values - Co|Twp|City|Vlg'!W:W, MATCH($B29,'PP Values - Co|Twp|City|Vlg'!$B:$B,0))</f>
        <v>7419800</v>
      </c>
      <c r="AB29">
        <f>INDEX('PP Values - Co|Twp|City|Vlg'!X:X, MATCH($B29,'PP Values - Co|Twp|City|Vlg'!$B:$B,0))</f>
        <v>79043200</v>
      </c>
      <c r="AC29">
        <f>INDEX('PP Values - Co|Twp|City|Vlg'!Y:Y, MATCH($B29,'PP Values - Co|Twp|City|Vlg'!$B:$B,0))</f>
        <v>0</v>
      </c>
      <c r="AD29">
        <f>INDEX('PP Values - Co|Twp|City|Vlg'!Z:Z, MATCH($B29,'PP Values - Co|Twp|City|Vlg'!$B:$B,0))</f>
        <v>3742200</v>
      </c>
      <c r="AE29">
        <f>INDEX('PP Values - Co|Twp|City|Vlg'!AA:AA, MATCH($B29,'PP Values - Co|Twp|City|Vlg'!$B:$B,0))</f>
        <v>0</v>
      </c>
      <c r="AF29">
        <f>INDEX('PP Values - Co|Twp|City|Vlg'!AB:AB, MATCH($B29,'PP Values - Co|Twp|City|Vlg'!$B:$B,0))</f>
        <v>90205200</v>
      </c>
      <c r="AG29">
        <f>INDEX('PP Values - Co|Twp|City|Vlg'!AC:AC, MATCH($B29,'PP Values - Co|Twp|City|Vlg'!$B:$B,0))</f>
        <v>0</v>
      </c>
      <c r="AH29">
        <f>INDEX('PP Values - Co|Twp|City|Vlg'!AD:AD, MATCH($B29,'PP Values - Co|Twp|City|Vlg'!$B:$B,0))</f>
        <v>0</v>
      </c>
      <c r="AI29">
        <f>INDEX('PP Values - Co|Twp|City|Vlg'!AE:AE, MATCH($B29,'PP Values - Co|Twp|City|Vlg'!$B:$B,0))</f>
        <v>7382900</v>
      </c>
      <c r="AJ29">
        <f>INDEX('PP Values - Co|Twp|City|Vlg'!AF:AF, MATCH($B29,'PP Values - Co|Twp|City|Vlg'!$B:$B,0))</f>
        <v>5759600</v>
      </c>
      <c r="AK29">
        <f>INDEX('PP Values - Co|Twp|City|Vlg'!AG:AG, MATCH($B29,'PP Values - Co|Twp|City|Vlg'!$B:$B,0))</f>
        <v>0</v>
      </c>
      <c r="AL29">
        <f>INDEX('PP Values - Co|Twp|City|Vlg'!AH:AH, MATCH($B29,'PP Values - Co|Twp|City|Vlg'!$B:$B,0))</f>
        <v>0</v>
      </c>
      <c r="AM29">
        <f>INDEX('PP Values - Co|Twp|City|Vlg'!AI:AI, MATCH($B29,'PP Values - Co|Twp|City|Vlg'!$B:$B,0))</f>
        <v>0</v>
      </c>
      <c r="AN29">
        <f>INDEX('PP Values - Co|Twp|City|Vlg'!AJ:AJ, MATCH($B29,'PP Values - Co|Twp|City|Vlg'!$B:$B,0))</f>
        <v>13142500</v>
      </c>
      <c r="AO29">
        <f>INDEX('PP Values - Co|Twp|City|Vlg'!AK:AK, MATCH($B29,'PP Values - Co|Twp|City|Vlg'!$B:$B,0))</f>
        <v>0</v>
      </c>
      <c r="AP29">
        <f>INDEX('PP Values - Co|Twp|City|Vlg'!AL:AL, MATCH($B29,'PP Values - Co|Twp|City|Vlg'!$B:$B,0))</f>
        <v>94697100</v>
      </c>
    </row>
    <row r="30" spans="1:42" x14ac:dyDescent="0.3">
      <c r="A30" s="116" t="s">
        <v>94</v>
      </c>
      <c r="B30" s="116" t="s">
        <v>202</v>
      </c>
      <c r="C30" s="116" t="s">
        <v>94</v>
      </c>
      <c r="D30" s="116" t="s">
        <v>202</v>
      </c>
      <c r="E30" s="116" t="s">
        <v>203</v>
      </c>
      <c r="F30" s="116" t="s">
        <v>104</v>
      </c>
      <c r="H30" s="116" t="s">
        <v>100</v>
      </c>
      <c r="I30" s="116" t="s">
        <v>100</v>
      </c>
      <c r="J30" s="116" t="s">
        <v>101</v>
      </c>
      <c r="K30">
        <f>INDEX('PP Values - Co|Twp|City|Vlg'!G:G, MATCH($B30,'PP Values - Co|Twp|City|Vlg'!$B:$B,0))</f>
        <v>4915300</v>
      </c>
      <c r="L30">
        <f>INDEX('PP Values - Co|Twp|City|Vlg'!H:H, MATCH($B30,'PP Values - Co|Twp|City|Vlg'!$B:$B,0))</f>
        <v>1006500</v>
      </c>
      <c r="M30">
        <f>INDEX('PP Values - Co|Twp|City|Vlg'!I:I, MATCH($B30,'PP Values - Co|Twp|City|Vlg'!$B:$B,0))</f>
        <v>0</v>
      </c>
      <c r="N30">
        <f>INDEX('PP Values - Co|Twp|City|Vlg'!J:J, MATCH($B30,'PP Values - Co|Twp|City|Vlg'!$B:$B,0))</f>
        <v>1003850</v>
      </c>
      <c r="O30">
        <f>INDEX('PP Values - Co|Twp|City|Vlg'!K:K, MATCH($B30,'PP Values - Co|Twp|City|Vlg'!$B:$B,0))</f>
        <v>0</v>
      </c>
      <c r="P30">
        <f>INDEX('PP Values - Co|Twp|City|Vlg'!L:L, MATCH($B30,'PP Values - Co|Twp|City|Vlg'!$B:$B,0))</f>
        <v>6925650</v>
      </c>
      <c r="Q30">
        <f>INDEX('PP Values - Co|Twp|City|Vlg'!M:M, MATCH($B30,'PP Values - Co|Twp|City|Vlg'!$B:$B,0))</f>
        <v>0</v>
      </c>
      <c r="R30">
        <f>INDEX('PP Values - Co|Twp|City|Vlg'!N:N, MATCH($B30,'PP Values - Co|Twp|City|Vlg'!$B:$B,0))</f>
        <v>0</v>
      </c>
      <c r="S30">
        <f>INDEX('PP Values - Co|Twp|City|Vlg'!O:O, MATCH($B30,'PP Values - Co|Twp|City|Vlg'!$B:$B,0))</f>
        <v>4111900</v>
      </c>
      <c r="T30">
        <f>INDEX('PP Values - Co|Twp|City|Vlg'!P:P, MATCH($B30,'PP Values - Co|Twp|City|Vlg'!$B:$B,0))</f>
        <v>994300</v>
      </c>
      <c r="U30">
        <f>INDEX('PP Values - Co|Twp|City|Vlg'!Q:Q, MATCH($B30,'PP Values - Co|Twp|City|Vlg'!$B:$B,0))</f>
        <v>0</v>
      </c>
      <c r="V30">
        <f>INDEX('PP Values - Co|Twp|City|Vlg'!R:R, MATCH($B30,'PP Values - Co|Twp|City|Vlg'!$B:$B,0))</f>
        <v>864250</v>
      </c>
      <c r="W30">
        <f>INDEX('PP Values - Co|Twp|City|Vlg'!S:S, MATCH($B30,'PP Values - Co|Twp|City|Vlg'!$B:$B,0))</f>
        <v>0</v>
      </c>
      <c r="X30">
        <f>INDEX('PP Values - Co|Twp|City|Vlg'!T:T, MATCH($B30,'PP Values - Co|Twp|City|Vlg'!$B:$B,0))</f>
        <v>5970450</v>
      </c>
      <c r="Y30">
        <f>INDEX('PP Values - Co|Twp|City|Vlg'!U:U, MATCH($B30,'PP Values - Co|Twp|City|Vlg'!$B:$B,0))</f>
        <v>0</v>
      </c>
      <c r="Z30">
        <f>INDEX('PP Values - Co|Twp|City|Vlg'!V:V, MATCH($B30,'PP Values - Co|Twp|City|Vlg'!$B:$B,0))</f>
        <v>0</v>
      </c>
      <c r="AA30">
        <f>INDEX('PP Values - Co|Twp|City|Vlg'!W:W, MATCH($B30,'PP Values - Co|Twp|City|Vlg'!$B:$B,0))</f>
        <v>4140400</v>
      </c>
      <c r="AB30">
        <f>INDEX('PP Values - Co|Twp|City|Vlg'!X:X, MATCH($B30,'PP Values - Co|Twp|City|Vlg'!$B:$B,0))</f>
        <v>856400</v>
      </c>
      <c r="AC30">
        <f>INDEX('PP Values - Co|Twp|City|Vlg'!Y:Y, MATCH($B30,'PP Values - Co|Twp|City|Vlg'!$B:$B,0))</f>
        <v>0</v>
      </c>
      <c r="AD30">
        <f>INDEX('PP Values - Co|Twp|City|Vlg'!Z:Z, MATCH($B30,'PP Values - Co|Twp|City|Vlg'!$B:$B,0))</f>
        <v>496650</v>
      </c>
      <c r="AE30">
        <f>INDEX('PP Values - Co|Twp|City|Vlg'!AA:AA, MATCH($B30,'PP Values - Co|Twp|City|Vlg'!$B:$B,0))</f>
        <v>0</v>
      </c>
      <c r="AF30">
        <f>INDEX('PP Values - Co|Twp|City|Vlg'!AB:AB, MATCH($B30,'PP Values - Co|Twp|City|Vlg'!$B:$B,0))</f>
        <v>5493450</v>
      </c>
      <c r="AG30">
        <f>INDEX('PP Values - Co|Twp|City|Vlg'!AC:AC, MATCH($B30,'PP Values - Co|Twp|City|Vlg'!$B:$B,0))</f>
        <v>0</v>
      </c>
      <c r="AH30">
        <f>INDEX('PP Values - Co|Twp|City|Vlg'!AD:AD, MATCH($B30,'PP Values - Co|Twp|City|Vlg'!$B:$B,0))</f>
        <v>0</v>
      </c>
      <c r="AI30">
        <f>INDEX('PP Values - Co|Twp|City|Vlg'!AE:AE, MATCH($B30,'PP Values - Co|Twp|City|Vlg'!$B:$B,0))</f>
        <v>3629100</v>
      </c>
      <c r="AJ30">
        <f>INDEX('PP Values - Co|Twp|City|Vlg'!AF:AF, MATCH($B30,'PP Values - Co|Twp|City|Vlg'!$B:$B,0))</f>
        <v>701300</v>
      </c>
      <c r="AK30">
        <f>INDEX('PP Values - Co|Twp|City|Vlg'!AG:AG, MATCH($B30,'PP Values - Co|Twp|City|Vlg'!$B:$B,0))</f>
        <v>0</v>
      </c>
      <c r="AL30">
        <f>INDEX('PP Values - Co|Twp|City|Vlg'!AH:AH, MATCH($B30,'PP Values - Co|Twp|City|Vlg'!$B:$B,0))</f>
        <v>0</v>
      </c>
      <c r="AM30">
        <f>INDEX('PP Values - Co|Twp|City|Vlg'!AI:AI, MATCH($B30,'PP Values - Co|Twp|City|Vlg'!$B:$B,0))</f>
        <v>0</v>
      </c>
      <c r="AN30">
        <f>INDEX('PP Values - Co|Twp|City|Vlg'!AJ:AJ, MATCH($B30,'PP Values - Co|Twp|City|Vlg'!$B:$B,0))</f>
        <v>4330400</v>
      </c>
      <c r="AO30">
        <f>INDEX('PP Values - Co|Twp|City|Vlg'!AK:AK, MATCH($B30,'PP Values - Co|Twp|City|Vlg'!$B:$B,0))</f>
        <v>0</v>
      </c>
      <c r="AP30">
        <f>INDEX('PP Values - Co|Twp|City|Vlg'!AL:AL, MATCH($B30,'PP Values - Co|Twp|City|Vlg'!$B:$B,0))</f>
        <v>2595250</v>
      </c>
    </row>
    <row r="31" spans="1:42" x14ac:dyDescent="0.3">
      <c r="A31" s="116" t="s">
        <v>94</v>
      </c>
      <c r="B31" s="116" t="s">
        <v>206</v>
      </c>
      <c r="C31" s="116" t="s">
        <v>94</v>
      </c>
      <c r="D31" s="116" t="s">
        <v>206</v>
      </c>
      <c r="E31" s="116" t="s">
        <v>207</v>
      </c>
      <c r="F31" s="116" t="s">
        <v>104</v>
      </c>
      <c r="H31" s="116" t="s">
        <v>100</v>
      </c>
      <c r="I31" s="116" t="s">
        <v>100</v>
      </c>
      <c r="J31" s="116" t="s">
        <v>101</v>
      </c>
      <c r="K31">
        <f>INDEX('PP Values - Co|Twp|City|Vlg'!G:G, MATCH($B31,'PP Values - Co|Twp|City|Vlg'!$B:$B,0))</f>
        <v>305100</v>
      </c>
      <c r="L31">
        <f>INDEX('PP Values - Co|Twp|City|Vlg'!H:H, MATCH($B31,'PP Values - Co|Twp|City|Vlg'!$B:$B,0))</f>
        <v>317500</v>
      </c>
      <c r="M31">
        <f>INDEX('PP Values - Co|Twp|City|Vlg'!I:I, MATCH($B31,'PP Values - Co|Twp|City|Vlg'!$B:$B,0))</f>
        <v>0</v>
      </c>
      <c r="N31">
        <f>INDEX('PP Values - Co|Twp|City|Vlg'!J:J, MATCH($B31,'PP Values - Co|Twp|City|Vlg'!$B:$B,0))</f>
        <v>0</v>
      </c>
      <c r="O31">
        <f>INDEX('PP Values - Co|Twp|City|Vlg'!K:K, MATCH($B31,'PP Values - Co|Twp|City|Vlg'!$B:$B,0))</f>
        <v>0</v>
      </c>
      <c r="P31">
        <f>INDEX('PP Values - Co|Twp|City|Vlg'!L:L, MATCH($B31,'PP Values - Co|Twp|City|Vlg'!$B:$B,0))</f>
        <v>622600</v>
      </c>
      <c r="Q31">
        <f>INDEX('PP Values - Co|Twp|City|Vlg'!M:M, MATCH($B31,'PP Values - Co|Twp|City|Vlg'!$B:$B,0))</f>
        <v>0</v>
      </c>
      <c r="R31">
        <f>INDEX('PP Values - Co|Twp|City|Vlg'!N:N, MATCH($B31,'PP Values - Co|Twp|City|Vlg'!$B:$B,0))</f>
        <v>0</v>
      </c>
      <c r="S31">
        <f>INDEX('PP Values - Co|Twp|City|Vlg'!O:O, MATCH($B31,'PP Values - Co|Twp|City|Vlg'!$B:$B,0))</f>
        <v>358000</v>
      </c>
      <c r="T31">
        <f>INDEX('PP Values - Co|Twp|City|Vlg'!P:P, MATCH($B31,'PP Values - Co|Twp|City|Vlg'!$B:$B,0))</f>
        <v>357000</v>
      </c>
      <c r="U31">
        <f>INDEX('PP Values - Co|Twp|City|Vlg'!Q:Q, MATCH($B31,'PP Values - Co|Twp|City|Vlg'!$B:$B,0))</f>
        <v>0</v>
      </c>
      <c r="V31">
        <f>INDEX('PP Values - Co|Twp|City|Vlg'!R:R, MATCH($B31,'PP Values - Co|Twp|City|Vlg'!$B:$B,0))</f>
        <v>0</v>
      </c>
      <c r="W31">
        <f>INDEX('PP Values - Co|Twp|City|Vlg'!S:S, MATCH($B31,'PP Values - Co|Twp|City|Vlg'!$B:$B,0))</f>
        <v>0</v>
      </c>
      <c r="X31">
        <f>INDEX('PP Values - Co|Twp|City|Vlg'!T:T, MATCH($B31,'PP Values - Co|Twp|City|Vlg'!$B:$B,0))</f>
        <v>715000</v>
      </c>
      <c r="Y31">
        <f>INDEX('PP Values - Co|Twp|City|Vlg'!U:U, MATCH($B31,'PP Values - Co|Twp|City|Vlg'!$B:$B,0))</f>
        <v>0</v>
      </c>
      <c r="Z31">
        <f>INDEX('PP Values - Co|Twp|City|Vlg'!V:V, MATCH($B31,'PP Values - Co|Twp|City|Vlg'!$B:$B,0))</f>
        <v>0</v>
      </c>
      <c r="AA31">
        <f>INDEX('PP Values - Co|Twp|City|Vlg'!W:W, MATCH($B31,'PP Values - Co|Twp|City|Vlg'!$B:$B,0))</f>
        <v>270700</v>
      </c>
      <c r="AB31">
        <f>INDEX('PP Values - Co|Twp|City|Vlg'!X:X, MATCH($B31,'PP Values - Co|Twp|City|Vlg'!$B:$B,0))</f>
        <v>238000</v>
      </c>
      <c r="AC31">
        <f>INDEX('PP Values - Co|Twp|City|Vlg'!Y:Y, MATCH($B31,'PP Values - Co|Twp|City|Vlg'!$B:$B,0))</f>
        <v>0</v>
      </c>
      <c r="AD31">
        <f>INDEX('PP Values - Co|Twp|City|Vlg'!Z:Z, MATCH($B31,'PP Values - Co|Twp|City|Vlg'!$B:$B,0))</f>
        <v>0</v>
      </c>
      <c r="AE31">
        <f>INDEX('PP Values - Co|Twp|City|Vlg'!AA:AA, MATCH($B31,'PP Values - Co|Twp|City|Vlg'!$B:$B,0))</f>
        <v>0</v>
      </c>
      <c r="AF31">
        <f>INDEX('PP Values - Co|Twp|City|Vlg'!AB:AB, MATCH($B31,'PP Values - Co|Twp|City|Vlg'!$B:$B,0))</f>
        <v>508700</v>
      </c>
      <c r="AG31">
        <f>INDEX('PP Values - Co|Twp|City|Vlg'!AC:AC, MATCH($B31,'PP Values - Co|Twp|City|Vlg'!$B:$B,0))</f>
        <v>0</v>
      </c>
      <c r="AH31">
        <f>INDEX('PP Values - Co|Twp|City|Vlg'!AD:AD, MATCH($B31,'PP Values - Co|Twp|City|Vlg'!$B:$B,0))</f>
        <v>0</v>
      </c>
      <c r="AI31">
        <f>INDEX('PP Values - Co|Twp|City|Vlg'!AE:AE, MATCH($B31,'PP Values - Co|Twp|City|Vlg'!$B:$B,0))</f>
        <v>133600</v>
      </c>
      <c r="AJ31">
        <f>INDEX('PP Values - Co|Twp|City|Vlg'!AF:AF, MATCH($B31,'PP Values - Co|Twp|City|Vlg'!$B:$B,0))</f>
        <v>0</v>
      </c>
      <c r="AK31">
        <f>INDEX('PP Values - Co|Twp|City|Vlg'!AG:AG, MATCH($B31,'PP Values - Co|Twp|City|Vlg'!$B:$B,0))</f>
        <v>0</v>
      </c>
      <c r="AL31">
        <f>INDEX('PP Values - Co|Twp|City|Vlg'!AH:AH, MATCH($B31,'PP Values - Co|Twp|City|Vlg'!$B:$B,0))</f>
        <v>0</v>
      </c>
      <c r="AM31">
        <f>INDEX('PP Values - Co|Twp|City|Vlg'!AI:AI, MATCH($B31,'PP Values - Co|Twp|City|Vlg'!$B:$B,0))</f>
        <v>0</v>
      </c>
      <c r="AN31">
        <f>INDEX('PP Values - Co|Twp|City|Vlg'!AJ:AJ, MATCH($B31,'PP Values - Co|Twp|City|Vlg'!$B:$B,0))</f>
        <v>133600</v>
      </c>
      <c r="AO31">
        <f>INDEX('PP Values - Co|Twp|City|Vlg'!AK:AK, MATCH($B31,'PP Values - Co|Twp|City|Vlg'!$B:$B,0))</f>
        <v>0</v>
      </c>
      <c r="AP31">
        <f>INDEX('PP Values - Co|Twp|City|Vlg'!AL:AL, MATCH($B31,'PP Values - Co|Twp|City|Vlg'!$B:$B,0))</f>
        <v>489000</v>
      </c>
    </row>
    <row r="32" spans="1:42" x14ac:dyDescent="0.3">
      <c r="A32" s="116" t="s">
        <v>94</v>
      </c>
      <c r="B32" s="116" t="s">
        <v>210</v>
      </c>
      <c r="C32" s="116" t="s">
        <v>94</v>
      </c>
      <c r="D32" s="116" t="s">
        <v>210</v>
      </c>
      <c r="E32" s="116" t="s">
        <v>144</v>
      </c>
      <c r="F32" s="116" t="s">
        <v>211</v>
      </c>
      <c r="H32" s="116" t="s">
        <v>100</v>
      </c>
      <c r="I32" s="116" t="s">
        <v>100</v>
      </c>
      <c r="J32" s="116" t="s">
        <v>101</v>
      </c>
      <c r="K32">
        <f>INDEX('PP Values - Co|Twp|City|Vlg'!G:G, MATCH($B32,'PP Values - Co|Twp|City|Vlg'!$B:$B,0))</f>
        <v>16921900</v>
      </c>
      <c r="L32">
        <f>INDEX('PP Values - Co|Twp|City|Vlg'!H:H, MATCH($B32,'PP Values - Co|Twp|City|Vlg'!$B:$B,0))</f>
        <v>1641200</v>
      </c>
      <c r="M32">
        <f>INDEX('PP Values - Co|Twp|City|Vlg'!I:I, MATCH($B32,'PP Values - Co|Twp|City|Vlg'!$B:$B,0))</f>
        <v>146050</v>
      </c>
      <c r="N32">
        <f>INDEX('PP Values - Co|Twp|City|Vlg'!J:J, MATCH($B32,'PP Values - Co|Twp|City|Vlg'!$B:$B,0))</f>
        <v>797100</v>
      </c>
      <c r="O32">
        <f>INDEX('PP Values - Co|Twp|City|Vlg'!K:K, MATCH($B32,'PP Values - Co|Twp|City|Vlg'!$B:$B,0))</f>
        <v>0</v>
      </c>
      <c r="P32">
        <f>INDEX('PP Values - Co|Twp|City|Vlg'!L:L, MATCH($B32,'PP Values - Co|Twp|City|Vlg'!$B:$B,0))</f>
        <v>19506250</v>
      </c>
      <c r="Q32">
        <f>INDEX('PP Values - Co|Twp|City|Vlg'!M:M, MATCH($B32,'PP Values - Co|Twp|City|Vlg'!$B:$B,0))</f>
        <v>0</v>
      </c>
      <c r="R32">
        <f>INDEX('PP Values - Co|Twp|City|Vlg'!N:N, MATCH($B32,'PP Values - Co|Twp|City|Vlg'!$B:$B,0))</f>
        <v>0</v>
      </c>
      <c r="S32">
        <f>INDEX('PP Values - Co|Twp|City|Vlg'!O:O, MATCH($B32,'PP Values - Co|Twp|City|Vlg'!$B:$B,0))</f>
        <v>15222300</v>
      </c>
      <c r="T32">
        <f>INDEX('PP Values - Co|Twp|City|Vlg'!P:P, MATCH($B32,'PP Values - Co|Twp|City|Vlg'!$B:$B,0))</f>
        <v>1640400</v>
      </c>
      <c r="U32">
        <f>INDEX('PP Values - Co|Twp|City|Vlg'!Q:Q, MATCH($B32,'PP Values - Co|Twp|City|Vlg'!$B:$B,0))</f>
        <v>0</v>
      </c>
      <c r="V32">
        <f>INDEX('PP Values - Co|Twp|City|Vlg'!R:R, MATCH($B32,'PP Values - Co|Twp|City|Vlg'!$B:$B,0))</f>
        <v>716350</v>
      </c>
      <c r="W32">
        <f>INDEX('PP Values - Co|Twp|City|Vlg'!S:S, MATCH($B32,'PP Values - Co|Twp|City|Vlg'!$B:$B,0))</f>
        <v>0</v>
      </c>
      <c r="X32">
        <f>INDEX('PP Values - Co|Twp|City|Vlg'!T:T, MATCH($B32,'PP Values - Co|Twp|City|Vlg'!$B:$B,0))</f>
        <v>17579050</v>
      </c>
      <c r="Y32">
        <f>INDEX('PP Values - Co|Twp|City|Vlg'!U:U, MATCH($B32,'PP Values - Co|Twp|City|Vlg'!$B:$B,0))</f>
        <v>0</v>
      </c>
      <c r="Z32">
        <f>INDEX('PP Values - Co|Twp|City|Vlg'!V:V, MATCH($B32,'PP Values - Co|Twp|City|Vlg'!$B:$B,0))</f>
        <v>0</v>
      </c>
      <c r="AA32">
        <f>INDEX('PP Values - Co|Twp|City|Vlg'!W:W, MATCH($B32,'PP Values - Co|Twp|City|Vlg'!$B:$B,0))</f>
        <v>18082300</v>
      </c>
      <c r="AB32">
        <f>INDEX('PP Values - Co|Twp|City|Vlg'!X:X, MATCH($B32,'PP Values - Co|Twp|City|Vlg'!$B:$B,0))</f>
        <v>1902900</v>
      </c>
      <c r="AC32">
        <f>INDEX('PP Values - Co|Twp|City|Vlg'!Y:Y, MATCH($B32,'PP Values - Co|Twp|City|Vlg'!$B:$B,0))</f>
        <v>0</v>
      </c>
      <c r="AD32">
        <f>INDEX('PP Values - Co|Twp|City|Vlg'!Z:Z, MATCH($B32,'PP Values - Co|Twp|City|Vlg'!$B:$B,0))</f>
        <v>852150</v>
      </c>
      <c r="AE32">
        <f>INDEX('PP Values - Co|Twp|City|Vlg'!AA:AA, MATCH($B32,'PP Values - Co|Twp|City|Vlg'!$B:$B,0))</f>
        <v>0</v>
      </c>
      <c r="AF32">
        <f>INDEX('PP Values - Co|Twp|City|Vlg'!AB:AB, MATCH($B32,'PP Values - Co|Twp|City|Vlg'!$B:$B,0))</f>
        <v>20837350</v>
      </c>
      <c r="AG32">
        <f>INDEX('PP Values - Co|Twp|City|Vlg'!AC:AC, MATCH($B32,'PP Values - Co|Twp|City|Vlg'!$B:$B,0))</f>
        <v>0</v>
      </c>
      <c r="AH32">
        <f>INDEX('PP Values - Co|Twp|City|Vlg'!AD:AD, MATCH($B32,'PP Values - Co|Twp|City|Vlg'!$B:$B,0))</f>
        <v>0</v>
      </c>
      <c r="AI32">
        <f>INDEX('PP Values - Co|Twp|City|Vlg'!AE:AE, MATCH($B32,'PP Values - Co|Twp|City|Vlg'!$B:$B,0))</f>
        <v>23815100</v>
      </c>
      <c r="AJ32">
        <f>INDEX('PP Values - Co|Twp|City|Vlg'!AF:AF, MATCH($B32,'PP Values - Co|Twp|City|Vlg'!$B:$B,0))</f>
        <v>1376000</v>
      </c>
      <c r="AK32">
        <f>INDEX('PP Values - Co|Twp|City|Vlg'!AG:AG, MATCH($B32,'PP Values - Co|Twp|City|Vlg'!$B:$B,0))</f>
        <v>0</v>
      </c>
      <c r="AL32">
        <f>INDEX('PP Values - Co|Twp|City|Vlg'!AH:AH, MATCH($B32,'PP Values - Co|Twp|City|Vlg'!$B:$B,0))</f>
        <v>0</v>
      </c>
      <c r="AM32">
        <f>INDEX('PP Values - Co|Twp|City|Vlg'!AI:AI, MATCH($B32,'PP Values - Co|Twp|City|Vlg'!$B:$B,0))</f>
        <v>0</v>
      </c>
      <c r="AN32">
        <f>INDEX('PP Values - Co|Twp|City|Vlg'!AJ:AJ, MATCH($B32,'PP Values - Co|Twp|City|Vlg'!$B:$B,0))</f>
        <v>25191100</v>
      </c>
      <c r="AO32">
        <f>INDEX('PP Values - Co|Twp|City|Vlg'!AK:AK, MATCH($B32,'PP Values - Co|Twp|City|Vlg'!$B:$B,0))</f>
        <v>0</v>
      </c>
      <c r="AP32">
        <f>INDEX('PP Values - Co|Twp|City|Vlg'!AL:AL, MATCH($B32,'PP Values - Co|Twp|City|Vlg'!$B:$B,0))</f>
        <v>-5684850</v>
      </c>
    </row>
    <row r="33" spans="1:42" x14ac:dyDescent="0.3">
      <c r="A33" s="116" t="s">
        <v>94</v>
      </c>
      <c r="B33" s="116" t="s">
        <v>214</v>
      </c>
      <c r="C33" s="116" t="s">
        <v>94</v>
      </c>
      <c r="D33" s="116" t="s">
        <v>214</v>
      </c>
      <c r="E33" s="116" t="s">
        <v>96</v>
      </c>
      <c r="F33" s="116" t="s">
        <v>211</v>
      </c>
      <c r="H33" s="116" t="s">
        <v>100</v>
      </c>
      <c r="I33" s="116" t="s">
        <v>100</v>
      </c>
      <c r="J33" s="116" t="s">
        <v>101</v>
      </c>
      <c r="K33">
        <f>INDEX('PP Values - Co|Twp|City|Vlg'!G:G, MATCH($B33,'PP Values - Co|Twp|City|Vlg'!$B:$B,0))</f>
        <v>33956800</v>
      </c>
      <c r="L33">
        <f>INDEX('PP Values - Co|Twp|City|Vlg'!H:H, MATCH($B33,'PP Values - Co|Twp|City|Vlg'!$B:$B,0))</f>
        <v>33000600</v>
      </c>
      <c r="M33">
        <f>INDEX('PP Values - Co|Twp|City|Vlg'!I:I, MATCH($B33,'PP Values - Co|Twp|City|Vlg'!$B:$B,0))</f>
        <v>0</v>
      </c>
      <c r="N33">
        <f>INDEX('PP Values - Co|Twp|City|Vlg'!J:J, MATCH($B33,'PP Values - Co|Twp|City|Vlg'!$B:$B,0))</f>
        <v>2177750</v>
      </c>
      <c r="O33">
        <f>INDEX('PP Values - Co|Twp|City|Vlg'!K:K, MATCH($B33,'PP Values - Co|Twp|City|Vlg'!$B:$B,0))</f>
        <v>0</v>
      </c>
      <c r="P33">
        <f>INDEX('PP Values - Co|Twp|City|Vlg'!L:L, MATCH($B33,'PP Values - Co|Twp|City|Vlg'!$B:$B,0))</f>
        <v>69135150</v>
      </c>
      <c r="Q33">
        <f>INDEX('PP Values - Co|Twp|City|Vlg'!M:M, MATCH($B33,'PP Values - Co|Twp|City|Vlg'!$B:$B,0))</f>
        <v>0</v>
      </c>
      <c r="R33">
        <f>INDEX('PP Values - Co|Twp|City|Vlg'!N:N, MATCH($B33,'PP Values - Co|Twp|City|Vlg'!$B:$B,0))</f>
        <v>0</v>
      </c>
      <c r="S33">
        <f>INDEX('PP Values - Co|Twp|City|Vlg'!O:O, MATCH($B33,'PP Values - Co|Twp|City|Vlg'!$B:$B,0))</f>
        <v>29610500</v>
      </c>
      <c r="T33">
        <f>INDEX('PP Values - Co|Twp|City|Vlg'!P:P, MATCH($B33,'PP Values - Co|Twp|City|Vlg'!$B:$B,0))</f>
        <v>31887700</v>
      </c>
      <c r="U33">
        <f>INDEX('PP Values - Co|Twp|City|Vlg'!Q:Q, MATCH($B33,'PP Values - Co|Twp|City|Vlg'!$B:$B,0))</f>
        <v>0</v>
      </c>
      <c r="V33">
        <f>INDEX('PP Values - Co|Twp|City|Vlg'!R:R, MATCH($B33,'PP Values - Co|Twp|City|Vlg'!$B:$B,0))</f>
        <v>1994600</v>
      </c>
      <c r="W33">
        <f>INDEX('PP Values - Co|Twp|City|Vlg'!S:S, MATCH($B33,'PP Values - Co|Twp|City|Vlg'!$B:$B,0))</f>
        <v>0</v>
      </c>
      <c r="X33">
        <f>INDEX('PP Values - Co|Twp|City|Vlg'!T:T, MATCH($B33,'PP Values - Co|Twp|City|Vlg'!$B:$B,0))</f>
        <v>63492800</v>
      </c>
      <c r="Y33">
        <f>INDEX('PP Values - Co|Twp|City|Vlg'!U:U, MATCH($B33,'PP Values - Co|Twp|City|Vlg'!$B:$B,0))</f>
        <v>0</v>
      </c>
      <c r="Z33">
        <f>INDEX('PP Values - Co|Twp|City|Vlg'!V:V, MATCH($B33,'PP Values - Co|Twp|City|Vlg'!$B:$B,0))</f>
        <v>0</v>
      </c>
      <c r="AA33">
        <f>INDEX('PP Values - Co|Twp|City|Vlg'!W:W, MATCH($B33,'PP Values - Co|Twp|City|Vlg'!$B:$B,0))</f>
        <v>29725400</v>
      </c>
      <c r="AB33">
        <f>INDEX('PP Values - Co|Twp|City|Vlg'!X:X, MATCH($B33,'PP Values - Co|Twp|City|Vlg'!$B:$B,0))</f>
        <v>25515700</v>
      </c>
      <c r="AC33">
        <f>INDEX('PP Values - Co|Twp|City|Vlg'!Y:Y, MATCH($B33,'PP Values - Co|Twp|City|Vlg'!$B:$B,0))</f>
        <v>0</v>
      </c>
      <c r="AD33">
        <f>INDEX('PP Values - Co|Twp|City|Vlg'!Z:Z, MATCH($B33,'PP Values - Co|Twp|City|Vlg'!$B:$B,0))</f>
        <v>2476550</v>
      </c>
      <c r="AE33">
        <f>INDEX('PP Values - Co|Twp|City|Vlg'!AA:AA, MATCH($B33,'PP Values - Co|Twp|City|Vlg'!$B:$B,0))</f>
        <v>0</v>
      </c>
      <c r="AF33">
        <f>INDEX('PP Values - Co|Twp|City|Vlg'!AB:AB, MATCH($B33,'PP Values - Co|Twp|City|Vlg'!$B:$B,0))</f>
        <v>57717650</v>
      </c>
      <c r="AG33">
        <f>INDEX('PP Values - Co|Twp|City|Vlg'!AC:AC, MATCH($B33,'PP Values - Co|Twp|City|Vlg'!$B:$B,0))</f>
        <v>0</v>
      </c>
      <c r="AH33">
        <f>INDEX('PP Values - Co|Twp|City|Vlg'!AD:AD, MATCH($B33,'PP Values - Co|Twp|City|Vlg'!$B:$B,0))</f>
        <v>0</v>
      </c>
      <c r="AI33">
        <f>INDEX('PP Values - Co|Twp|City|Vlg'!AE:AE, MATCH($B33,'PP Values - Co|Twp|City|Vlg'!$B:$B,0))</f>
        <v>30609500</v>
      </c>
      <c r="AJ33">
        <f>INDEX('PP Values - Co|Twp|City|Vlg'!AF:AF, MATCH($B33,'PP Values - Co|Twp|City|Vlg'!$B:$B,0))</f>
        <v>674500</v>
      </c>
      <c r="AK33">
        <f>INDEX('PP Values - Co|Twp|City|Vlg'!AG:AG, MATCH($B33,'PP Values - Co|Twp|City|Vlg'!$B:$B,0))</f>
        <v>0</v>
      </c>
      <c r="AL33">
        <f>INDEX('PP Values - Co|Twp|City|Vlg'!AH:AH, MATCH($B33,'PP Values - Co|Twp|City|Vlg'!$B:$B,0))</f>
        <v>0</v>
      </c>
      <c r="AM33">
        <f>INDEX('PP Values - Co|Twp|City|Vlg'!AI:AI, MATCH($B33,'PP Values - Co|Twp|City|Vlg'!$B:$B,0))</f>
        <v>0</v>
      </c>
      <c r="AN33">
        <f>INDEX('PP Values - Co|Twp|City|Vlg'!AJ:AJ, MATCH($B33,'PP Values - Co|Twp|City|Vlg'!$B:$B,0))</f>
        <v>31284000</v>
      </c>
      <c r="AO33">
        <f>INDEX('PP Values - Co|Twp|City|Vlg'!AK:AK, MATCH($B33,'PP Values - Co|Twp|City|Vlg'!$B:$B,0))</f>
        <v>0</v>
      </c>
      <c r="AP33">
        <f>INDEX('PP Values - Co|Twp|City|Vlg'!AL:AL, MATCH($B33,'PP Values - Co|Twp|City|Vlg'!$B:$B,0))</f>
        <v>37851150</v>
      </c>
    </row>
    <row r="34" spans="1:42" x14ac:dyDescent="0.3">
      <c r="A34" s="116" t="s">
        <v>94</v>
      </c>
      <c r="B34" s="116" t="s">
        <v>217</v>
      </c>
      <c r="C34" s="116" t="s">
        <v>94</v>
      </c>
      <c r="D34" s="116" t="s">
        <v>217</v>
      </c>
      <c r="E34" s="116" t="s">
        <v>207</v>
      </c>
      <c r="F34" s="116" t="s">
        <v>211</v>
      </c>
      <c r="H34" s="116" t="s">
        <v>100</v>
      </c>
      <c r="I34" s="116" t="s">
        <v>100</v>
      </c>
      <c r="J34" s="116" t="s">
        <v>101</v>
      </c>
      <c r="K34">
        <f>INDEX('PP Values - Co|Twp|City|Vlg'!G:G, MATCH($B34,'PP Values - Co|Twp|City|Vlg'!$B:$B,0))</f>
        <v>800600</v>
      </c>
      <c r="L34">
        <f>INDEX('PP Values - Co|Twp|City|Vlg'!H:H, MATCH($B34,'PP Values - Co|Twp|City|Vlg'!$B:$B,0))</f>
        <v>2814700</v>
      </c>
      <c r="M34">
        <f>INDEX('PP Values - Co|Twp|City|Vlg'!I:I, MATCH($B34,'PP Values - Co|Twp|City|Vlg'!$B:$B,0))</f>
        <v>0</v>
      </c>
      <c r="N34">
        <f>INDEX('PP Values - Co|Twp|City|Vlg'!J:J, MATCH($B34,'PP Values - Co|Twp|City|Vlg'!$B:$B,0))</f>
        <v>0</v>
      </c>
      <c r="O34">
        <f>INDEX('PP Values - Co|Twp|City|Vlg'!K:K, MATCH($B34,'PP Values - Co|Twp|City|Vlg'!$B:$B,0))</f>
        <v>0</v>
      </c>
      <c r="P34">
        <f>INDEX('PP Values - Co|Twp|City|Vlg'!L:L, MATCH($B34,'PP Values - Co|Twp|City|Vlg'!$B:$B,0))</f>
        <v>3615300</v>
      </c>
      <c r="Q34">
        <f>INDEX('PP Values - Co|Twp|City|Vlg'!M:M, MATCH($B34,'PP Values - Co|Twp|City|Vlg'!$B:$B,0))</f>
        <v>0</v>
      </c>
      <c r="R34">
        <f>INDEX('PP Values - Co|Twp|City|Vlg'!N:N, MATCH($B34,'PP Values - Co|Twp|City|Vlg'!$B:$B,0))</f>
        <v>0</v>
      </c>
      <c r="S34">
        <f>INDEX('PP Values - Co|Twp|City|Vlg'!O:O, MATCH($B34,'PP Values - Co|Twp|City|Vlg'!$B:$B,0))</f>
        <v>783500</v>
      </c>
      <c r="T34">
        <f>INDEX('PP Values - Co|Twp|City|Vlg'!P:P, MATCH($B34,'PP Values - Co|Twp|City|Vlg'!$B:$B,0))</f>
        <v>2516500</v>
      </c>
      <c r="U34">
        <f>INDEX('PP Values - Co|Twp|City|Vlg'!Q:Q, MATCH($B34,'PP Values - Co|Twp|City|Vlg'!$B:$B,0))</f>
        <v>0</v>
      </c>
      <c r="V34">
        <f>INDEX('PP Values - Co|Twp|City|Vlg'!R:R, MATCH($B34,'PP Values - Co|Twp|City|Vlg'!$B:$B,0))</f>
        <v>0</v>
      </c>
      <c r="W34">
        <f>INDEX('PP Values - Co|Twp|City|Vlg'!S:S, MATCH($B34,'PP Values - Co|Twp|City|Vlg'!$B:$B,0))</f>
        <v>0</v>
      </c>
      <c r="X34">
        <f>INDEX('PP Values - Co|Twp|City|Vlg'!T:T, MATCH($B34,'PP Values - Co|Twp|City|Vlg'!$B:$B,0))</f>
        <v>3300000</v>
      </c>
      <c r="Y34">
        <f>INDEX('PP Values - Co|Twp|City|Vlg'!U:U, MATCH($B34,'PP Values - Co|Twp|City|Vlg'!$B:$B,0))</f>
        <v>0</v>
      </c>
      <c r="Z34">
        <f>INDEX('PP Values - Co|Twp|City|Vlg'!V:V, MATCH($B34,'PP Values - Co|Twp|City|Vlg'!$B:$B,0))</f>
        <v>0</v>
      </c>
      <c r="AA34">
        <f>INDEX('PP Values - Co|Twp|City|Vlg'!W:W, MATCH($B34,'PP Values - Co|Twp|City|Vlg'!$B:$B,0))</f>
        <v>886600</v>
      </c>
      <c r="AB34">
        <f>INDEX('PP Values - Co|Twp|City|Vlg'!X:X, MATCH($B34,'PP Values - Co|Twp|City|Vlg'!$B:$B,0))</f>
        <v>2411200</v>
      </c>
      <c r="AC34">
        <f>INDEX('PP Values - Co|Twp|City|Vlg'!Y:Y, MATCH($B34,'PP Values - Co|Twp|City|Vlg'!$B:$B,0))</f>
        <v>0</v>
      </c>
      <c r="AD34">
        <f>INDEX('PP Values - Co|Twp|City|Vlg'!Z:Z, MATCH($B34,'PP Values - Co|Twp|City|Vlg'!$B:$B,0))</f>
        <v>195395</v>
      </c>
      <c r="AE34">
        <f>INDEX('PP Values - Co|Twp|City|Vlg'!AA:AA, MATCH($B34,'PP Values - Co|Twp|City|Vlg'!$B:$B,0))</f>
        <v>0</v>
      </c>
      <c r="AF34">
        <f>INDEX('PP Values - Co|Twp|City|Vlg'!AB:AB, MATCH($B34,'PP Values - Co|Twp|City|Vlg'!$B:$B,0))</f>
        <v>3493195</v>
      </c>
      <c r="AG34">
        <f>INDEX('PP Values - Co|Twp|City|Vlg'!AC:AC, MATCH($B34,'PP Values - Co|Twp|City|Vlg'!$B:$B,0))</f>
        <v>0</v>
      </c>
      <c r="AH34">
        <f>INDEX('PP Values - Co|Twp|City|Vlg'!AD:AD, MATCH($B34,'PP Values - Co|Twp|City|Vlg'!$B:$B,0))</f>
        <v>0</v>
      </c>
      <c r="AI34">
        <f>INDEX('PP Values - Co|Twp|City|Vlg'!AE:AE, MATCH($B34,'PP Values - Co|Twp|City|Vlg'!$B:$B,0))</f>
        <v>1369600</v>
      </c>
      <c r="AJ34">
        <f>INDEX('PP Values - Co|Twp|City|Vlg'!AF:AF, MATCH($B34,'PP Values - Co|Twp|City|Vlg'!$B:$B,0))</f>
        <v>1028300</v>
      </c>
      <c r="AK34">
        <f>INDEX('PP Values - Co|Twp|City|Vlg'!AG:AG, MATCH($B34,'PP Values - Co|Twp|City|Vlg'!$B:$B,0))</f>
        <v>0</v>
      </c>
      <c r="AL34">
        <f>INDEX('PP Values - Co|Twp|City|Vlg'!AH:AH, MATCH($B34,'PP Values - Co|Twp|City|Vlg'!$B:$B,0))</f>
        <v>0</v>
      </c>
      <c r="AM34">
        <f>INDEX('PP Values - Co|Twp|City|Vlg'!AI:AI, MATCH($B34,'PP Values - Co|Twp|City|Vlg'!$B:$B,0))</f>
        <v>0</v>
      </c>
      <c r="AN34">
        <f>INDEX('PP Values - Co|Twp|City|Vlg'!AJ:AJ, MATCH($B34,'PP Values - Co|Twp|City|Vlg'!$B:$B,0))</f>
        <v>2397900</v>
      </c>
      <c r="AO34">
        <f>INDEX('PP Values - Co|Twp|City|Vlg'!AK:AK, MATCH($B34,'PP Values - Co|Twp|City|Vlg'!$B:$B,0))</f>
        <v>0</v>
      </c>
      <c r="AP34">
        <f>INDEX('PP Values - Co|Twp|City|Vlg'!AL:AL, MATCH($B34,'PP Values - Co|Twp|City|Vlg'!$B:$B,0))</f>
        <v>1217400</v>
      </c>
    </row>
    <row r="35" spans="1:42" x14ac:dyDescent="0.3">
      <c r="A35" s="116" t="s">
        <v>94</v>
      </c>
      <c r="B35" s="116" t="s">
        <v>220</v>
      </c>
      <c r="C35" s="116" t="s">
        <v>94</v>
      </c>
      <c r="D35" s="116" t="s">
        <v>220</v>
      </c>
      <c r="E35" s="116" t="s">
        <v>108</v>
      </c>
      <c r="F35" s="116" t="s">
        <v>221</v>
      </c>
      <c r="H35" s="116" t="s">
        <v>100</v>
      </c>
      <c r="I35" s="116" t="s">
        <v>100</v>
      </c>
      <c r="J35" s="116" t="s">
        <v>101</v>
      </c>
      <c r="K35">
        <f>INDEX('PP Values - Co|Twp|City|Vlg'!G:G, MATCH($B35,'PP Values - Co|Twp|City|Vlg'!$B:$B,0))</f>
        <v>7908480</v>
      </c>
      <c r="L35">
        <f>INDEX('PP Values - Co|Twp|City|Vlg'!H:H, MATCH($B35,'PP Values - Co|Twp|City|Vlg'!$B:$B,0))</f>
        <v>4500</v>
      </c>
      <c r="M35">
        <f>INDEX('PP Values - Co|Twp|City|Vlg'!I:I, MATCH($B35,'PP Values - Co|Twp|City|Vlg'!$B:$B,0))</f>
        <v>0</v>
      </c>
      <c r="N35">
        <f>INDEX('PP Values - Co|Twp|City|Vlg'!J:J, MATCH($B35,'PP Values - Co|Twp|City|Vlg'!$B:$B,0))</f>
        <v>0</v>
      </c>
      <c r="O35">
        <f>INDEX('PP Values - Co|Twp|City|Vlg'!K:K, MATCH($B35,'PP Values - Co|Twp|City|Vlg'!$B:$B,0))</f>
        <v>0</v>
      </c>
      <c r="P35">
        <f>INDEX('PP Values - Co|Twp|City|Vlg'!L:L, MATCH($B35,'PP Values - Co|Twp|City|Vlg'!$B:$B,0))</f>
        <v>7912980</v>
      </c>
      <c r="Q35">
        <f>INDEX('PP Values - Co|Twp|City|Vlg'!M:M, MATCH($B35,'PP Values - Co|Twp|City|Vlg'!$B:$B,0))</f>
        <v>0</v>
      </c>
      <c r="R35">
        <f>INDEX('PP Values - Co|Twp|City|Vlg'!N:N, MATCH($B35,'PP Values - Co|Twp|City|Vlg'!$B:$B,0))</f>
        <v>0</v>
      </c>
      <c r="S35">
        <f>INDEX('PP Values - Co|Twp|City|Vlg'!O:O, MATCH($B35,'PP Values - Co|Twp|City|Vlg'!$B:$B,0))</f>
        <v>6542200</v>
      </c>
      <c r="T35">
        <f>INDEX('PP Values - Co|Twp|City|Vlg'!P:P, MATCH($B35,'PP Values - Co|Twp|City|Vlg'!$B:$B,0))</f>
        <v>0</v>
      </c>
      <c r="U35">
        <f>INDEX('PP Values - Co|Twp|City|Vlg'!Q:Q, MATCH($B35,'PP Values - Co|Twp|City|Vlg'!$B:$B,0))</f>
        <v>0</v>
      </c>
      <c r="V35">
        <f>INDEX('PP Values - Co|Twp|City|Vlg'!R:R, MATCH($B35,'PP Values - Co|Twp|City|Vlg'!$B:$B,0))</f>
        <v>0</v>
      </c>
      <c r="W35">
        <f>INDEX('PP Values - Co|Twp|City|Vlg'!S:S, MATCH($B35,'PP Values - Co|Twp|City|Vlg'!$B:$B,0))</f>
        <v>0</v>
      </c>
      <c r="X35">
        <f>INDEX('PP Values - Co|Twp|City|Vlg'!T:T, MATCH($B35,'PP Values - Co|Twp|City|Vlg'!$B:$B,0))</f>
        <v>6542200</v>
      </c>
      <c r="Y35">
        <f>INDEX('PP Values - Co|Twp|City|Vlg'!U:U, MATCH($B35,'PP Values - Co|Twp|City|Vlg'!$B:$B,0))</f>
        <v>0</v>
      </c>
      <c r="Z35">
        <f>INDEX('PP Values - Co|Twp|City|Vlg'!V:V, MATCH($B35,'PP Values - Co|Twp|City|Vlg'!$B:$B,0))</f>
        <v>0</v>
      </c>
      <c r="AA35">
        <f>INDEX('PP Values - Co|Twp|City|Vlg'!W:W, MATCH($B35,'PP Values - Co|Twp|City|Vlg'!$B:$B,0))</f>
        <v>8118000</v>
      </c>
      <c r="AB35">
        <f>INDEX('PP Values - Co|Twp|City|Vlg'!X:X, MATCH($B35,'PP Values - Co|Twp|City|Vlg'!$B:$B,0))</f>
        <v>0</v>
      </c>
      <c r="AC35">
        <f>INDEX('PP Values - Co|Twp|City|Vlg'!Y:Y, MATCH($B35,'PP Values - Co|Twp|City|Vlg'!$B:$B,0))</f>
        <v>0</v>
      </c>
      <c r="AD35">
        <f>INDEX('PP Values - Co|Twp|City|Vlg'!Z:Z, MATCH($B35,'PP Values - Co|Twp|City|Vlg'!$B:$B,0))</f>
        <v>0</v>
      </c>
      <c r="AE35">
        <f>INDEX('PP Values - Co|Twp|City|Vlg'!AA:AA, MATCH($B35,'PP Values - Co|Twp|City|Vlg'!$B:$B,0))</f>
        <v>0</v>
      </c>
      <c r="AF35">
        <f>INDEX('PP Values - Co|Twp|City|Vlg'!AB:AB, MATCH($B35,'PP Values - Co|Twp|City|Vlg'!$B:$B,0))</f>
        <v>8118000</v>
      </c>
      <c r="AG35">
        <f>INDEX('PP Values - Co|Twp|City|Vlg'!AC:AC, MATCH($B35,'PP Values - Co|Twp|City|Vlg'!$B:$B,0))</f>
        <v>0</v>
      </c>
      <c r="AH35">
        <f>INDEX('PP Values - Co|Twp|City|Vlg'!AD:AD, MATCH($B35,'PP Values - Co|Twp|City|Vlg'!$B:$B,0))</f>
        <v>0</v>
      </c>
      <c r="AI35">
        <f>INDEX('PP Values - Co|Twp|City|Vlg'!AE:AE, MATCH($B35,'PP Values - Co|Twp|City|Vlg'!$B:$B,0))</f>
        <v>4453800</v>
      </c>
      <c r="AJ35">
        <f>INDEX('PP Values - Co|Twp|City|Vlg'!AF:AF, MATCH($B35,'PP Values - Co|Twp|City|Vlg'!$B:$B,0))</f>
        <v>0</v>
      </c>
      <c r="AK35">
        <f>INDEX('PP Values - Co|Twp|City|Vlg'!AG:AG, MATCH($B35,'PP Values - Co|Twp|City|Vlg'!$B:$B,0))</f>
        <v>0</v>
      </c>
      <c r="AL35">
        <f>INDEX('PP Values - Co|Twp|City|Vlg'!AH:AH, MATCH($B35,'PP Values - Co|Twp|City|Vlg'!$B:$B,0))</f>
        <v>0</v>
      </c>
      <c r="AM35">
        <f>INDEX('PP Values - Co|Twp|City|Vlg'!AI:AI, MATCH($B35,'PP Values - Co|Twp|City|Vlg'!$B:$B,0))</f>
        <v>0</v>
      </c>
      <c r="AN35">
        <f>INDEX('PP Values - Co|Twp|City|Vlg'!AJ:AJ, MATCH($B35,'PP Values - Co|Twp|City|Vlg'!$B:$B,0))</f>
        <v>4453800</v>
      </c>
      <c r="AO35">
        <f>INDEX('PP Values - Co|Twp|City|Vlg'!AK:AK, MATCH($B35,'PP Values - Co|Twp|City|Vlg'!$B:$B,0))</f>
        <v>0</v>
      </c>
      <c r="AP35">
        <f>INDEX('PP Values - Co|Twp|City|Vlg'!AL:AL, MATCH($B35,'PP Values - Co|Twp|City|Vlg'!$B:$B,0))</f>
        <v>3459180</v>
      </c>
    </row>
    <row r="36" spans="1:42" x14ac:dyDescent="0.3">
      <c r="A36" s="116" t="s">
        <v>94</v>
      </c>
      <c r="B36" s="116" t="s">
        <v>224</v>
      </c>
      <c r="C36" s="116" t="s">
        <v>94</v>
      </c>
      <c r="D36" s="116" t="s">
        <v>224</v>
      </c>
      <c r="E36" s="116" t="s">
        <v>140</v>
      </c>
      <c r="F36" s="116" t="s">
        <v>221</v>
      </c>
      <c r="H36" s="116" t="s">
        <v>100</v>
      </c>
      <c r="I36" s="116" t="s">
        <v>100</v>
      </c>
      <c r="J36" s="116" t="s">
        <v>101</v>
      </c>
      <c r="K36">
        <f>INDEX('PP Values - Co|Twp|City|Vlg'!G:G, MATCH($B36,'PP Values - Co|Twp|City|Vlg'!$B:$B,0))</f>
        <v>1819000</v>
      </c>
      <c r="L36">
        <f>INDEX('PP Values - Co|Twp|City|Vlg'!H:H, MATCH($B36,'PP Values - Co|Twp|City|Vlg'!$B:$B,0))</f>
        <v>709800</v>
      </c>
      <c r="M36">
        <f>INDEX('PP Values - Co|Twp|City|Vlg'!I:I, MATCH($B36,'PP Values - Co|Twp|City|Vlg'!$B:$B,0))</f>
        <v>0</v>
      </c>
      <c r="N36">
        <f>INDEX('PP Values - Co|Twp|City|Vlg'!J:J, MATCH($B36,'PP Values - Co|Twp|City|Vlg'!$B:$B,0))</f>
        <v>112300</v>
      </c>
      <c r="O36">
        <f>INDEX('PP Values - Co|Twp|City|Vlg'!K:K, MATCH($B36,'PP Values - Co|Twp|City|Vlg'!$B:$B,0))</f>
        <v>0</v>
      </c>
      <c r="P36">
        <f>INDEX('PP Values - Co|Twp|City|Vlg'!L:L, MATCH($B36,'PP Values - Co|Twp|City|Vlg'!$B:$B,0))</f>
        <v>2641100</v>
      </c>
      <c r="Q36">
        <f>INDEX('PP Values - Co|Twp|City|Vlg'!M:M, MATCH($B36,'PP Values - Co|Twp|City|Vlg'!$B:$B,0))</f>
        <v>0</v>
      </c>
      <c r="R36">
        <f>INDEX('PP Values - Co|Twp|City|Vlg'!N:N, MATCH($B36,'PP Values - Co|Twp|City|Vlg'!$B:$B,0))</f>
        <v>0</v>
      </c>
      <c r="S36">
        <f>INDEX('PP Values - Co|Twp|City|Vlg'!O:O, MATCH($B36,'PP Values - Co|Twp|City|Vlg'!$B:$B,0))</f>
        <v>1137500</v>
      </c>
      <c r="T36">
        <f>INDEX('PP Values - Co|Twp|City|Vlg'!P:P, MATCH($B36,'PP Values - Co|Twp|City|Vlg'!$B:$B,0))</f>
        <v>821700</v>
      </c>
      <c r="U36">
        <f>INDEX('PP Values - Co|Twp|City|Vlg'!Q:Q, MATCH($B36,'PP Values - Co|Twp|City|Vlg'!$B:$B,0))</f>
        <v>0</v>
      </c>
      <c r="V36">
        <f>INDEX('PP Values - Co|Twp|City|Vlg'!R:R, MATCH($B36,'PP Values - Co|Twp|City|Vlg'!$B:$B,0))</f>
        <v>56350</v>
      </c>
      <c r="W36">
        <f>INDEX('PP Values - Co|Twp|City|Vlg'!S:S, MATCH($B36,'PP Values - Co|Twp|City|Vlg'!$B:$B,0))</f>
        <v>0</v>
      </c>
      <c r="X36">
        <f>INDEX('PP Values - Co|Twp|City|Vlg'!T:T, MATCH($B36,'PP Values - Co|Twp|City|Vlg'!$B:$B,0))</f>
        <v>2015550</v>
      </c>
      <c r="Y36">
        <f>INDEX('PP Values - Co|Twp|City|Vlg'!U:U, MATCH($B36,'PP Values - Co|Twp|City|Vlg'!$B:$B,0))</f>
        <v>0</v>
      </c>
      <c r="Z36">
        <f>INDEX('PP Values - Co|Twp|City|Vlg'!V:V, MATCH($B36,'PP Values - Co|Twp|City|Vlg'!$B:$B,0))</f>
        <v>0</v>
      </c>
      <c r="AA36">
        <f>INDEX('PP Values - Co|Twp|City|Vlg'!W:W, MATCH($B36,'PP Values - Co|Twp|City|Vlg'!$B:$B,0))</f>
        <v>1145400</v>
      </c>
      <c r="AB36">
        <f>INDEX('PP Values - Co|Twp|City|Vlg'!X:X, MATCH($B36,'PP Values - Co|Twp|City|Vlg'!$B:$B,0))</f>
        <v>1045500</v>
      </c>
      <c r="AC36">
        <f>INDEX('PP Values - Co|Twp|City|Vlg'!Y:Y, MATCH($B36,'PP Values - Co|Twp|City|Vlg'!$B:$B,0))</f>
        <v>0</v>
      </c>
      <c r="AD36">
        <f>INDEX('PP Values - Co|Twp|City|Vlg'!Z:Z, MATCH($B36,'PP Values - Co|Twp|City|Vlg'!$B:$B,0))</f>
        <v>88700</v>
      </c>
      <c r="AE36">
        <f>INDEX('PP Values - Co|Twp|City|Vlg'!AA:AA, MATCH($B36,'PP Values - Co|Twp|City|Vlg'!$B:$B,0))</f>
        <v>0</v>
      </c>
      <c r="AF36">
        <f>INDEX('PP Values - Co|Twp|City|Vlg'!AB:AB, MATCH($B36,'PP Values - Co|Twp|City|Vlg'!$B:$B,0))</f>
        <v>2279600</v>
      </c>
      <c r="AG36">
        <f>INDEX('PP Values - Co|Twp|City|Vlg'!AC:AC, MATCH($B36,'PP Values - Co|Twp|City|Vlg'!$B:$B,0))</f>
        <v>0</v>
      </c>
      <c r="AH36">
        <f>INDEX('PP Values - Co|Twp|City|Vlg'!AD:AD, MATCH($B36,'PP Values - Co|Twp|City|Vlg'!$B:$B,0))</f>
        <v>0</v>
      </c>
      <c r="AI36">
        <f>INDEX('PP Values - Co|Twp|City|Vlg'!AE:AE, MATCH($B36,'PP Values - Co|Twp|City|Vlg'!$B:$B,0))</f>
        <v>7230400</v>
      </c>
      <c r="AJ36">
        <f>INDEX('PP Values - Co|Twp|City|Vlg'!AF:AF, MATCH($B36,'PP Values - Co|Twp|City|Vlg'!$B:$B,0))</f>
        <v>0</v>
      </c>
      <c r="AK36">
        <f>INDEX('PP Values - Co|Twp|City|Vlg'!AG:AG, MATCH($B36,'PP Values - Co|Twp|City|Vlg'!$B:$B,0))</f>
        <v>0</v>
      </c>
      <c r="AL36">
        <f>INDEX('PP Values - Co|Twp|City|Vlg'!AH:AH, MATCH($B36,'PP Values - Co|Twp|City|Vlg'!$B:$B,0))</f>
        <v>0</v>
      </c>
      <c r="AM36">
        <f>INDEX('PP Values - Co|Twp|City|Vlg'!AI:AI, MATCH($B36,'PP Values - Co|Twp|City|Vlg'!$B:$B,0))</f>
        <v>0</v>
      </c>
      <c r="AN36">
        <f>INDEX('PP Values - Co|Twp|City|Vlg'!AJ:AJ, MATCH($B36,'PP Values - Co|Twp|City|Vlg'!$B:$B,0))</f>
        <v>7230400</v>
      </c>
      <c r="AO36">
        <f>INDEX('PP Values - Co|Twp|City|Vlg'!AK:AK, MATCH($B36,'PP Values - Co|Twp|City|Vlg'!$B:$B,0))</f>
        <v>0</v>
      </c>
      <c r="AP36">
        <f>INDEX('PP Values - Co|Twp|City|Vlg'!AL:AL, MATCH($B36,'PP Values - Co|Twp|City|Vlg'!$B:$B,0))</f>
        <v>-4589300</v>
      </c>
    </row>
    <row r="37" spans="1:42" x14ac:dyDescent="0.3">
      <c r="A37" s="116" t="s">
        <v>94</v>
      </c>
      <c r="B37" s="116" t="s">
        <v>227</v>
      </c>
      <c r="C37" s="116" t="s">
        <v>94</v>
      </c>
      <c r="D37" s="116" t="s">
        <v>227</v>
      </c>
      <c r="E37" s="116" t="s">
        <v>228</v>
      </c>
      <c r="F37" s="116" t="s">
        <v>221</v>
      </c>
      <c r="H37" s="116" t="s">
        <v>100</v>
      </c>
      <c r="I37" s="116" t="s">
        <v>100</v>
      </c>
      <c r="J37" s="116" t="s">
        <v>101</v>
      </c>
      <c r="K37">
        <f>INDEX('PP Values - Co|Twp|City|Vlg'!G:G, MATCH($B37,'PP Values - Co|Twp|City|Vlg'!$B:$B,0))</f>
        <v>572000</v>
      </c>
      <c r="L37">
        <f>INDEX('PP Values - Co|Twp|City|Vlg'!H:H, MATCH($B37,'PP Values - Co|Twp|City|Vlg'!$B:$B,0))</f>
        <v>3702300</v>
      </c>
      <c r="M37">
        <f>INDEX('PP Values - Co|Twp|City|Vlg'!I:I, MATCH($B37,'PP Values - Co|Twp|City|Vlg'!$B:$B,0))</f>
        <v>0</v>
      </c>
      <c r="N37">
        <f>INDEX('PP Values - Co|Twp|City|Vlg'!J:J, MATCH($B37,'PP Values - Co|Twp|City|Vlg'!$B:$B,0))</f>
        <v>3178850</v>
      </c>
      <c r="O37">
        <f>INDEX('PP Values - Co|Twp|City|Vlg'!K:K, MATCH($B37,'PP Values - Co|Twp|City|Vlg'!$B:$B,0))</f>
        <v>0</v>
      </c>
      <c r="P37">
        <f>INDEX('PP Values - Co|Twp|City|Vlg'!L:L, MATCH($B37,'PP Values - Co|Twp|City|Vlg'!$B:$B,0))</f>
        <v>7453150</v>
      </c>
      <c r="Q37">
        <f>INDEX('PP Values - Co|Twp|City|Vlg'!M:M, MATCH($B37,'PP Values - Co|Twp|City|Vlg'!$B:$B,0))</f>
        <v>0</v>
      </c>
      <c r="R37">
        <f>INDEX('PP Values - Co|Twp|City|Vlg'!N:N, MATCH($B37,'PP Values - Co|Twp|City|Vlg'!$B:$B,0))</f>
        <v>0</v>
      </c>
      <c r="S37">
        <f>INDEX('PP Values - Co|Twp|City|Vlg'!O:O, MATCH($B37,'PP Values - Co|Twp|City|Vlg'!$B:$B,0))</f>
        <v>317600</v>
      </c>
      <c r="T37">
        <f>INDEX('PP Values - Co|Twp|City|Vlg'!P:P, MATCH($B37,'PP Values - Co|Twp|City|Vlg'!$B:$B,0))</f>
        <v>4821400</v>
      </c>
      <c r="U37">
        <f>INDEX('PP Values - Co|Twp|City|Vlg'!Q:Q, MATCH($B37,'PP Values - Co|Twp|City|Vlg'!$B:$B,0))</f>
        <v>0</v>
      </c>
      <c r="V37">
        <f>INDEX('PP Values - Co|Twp|City|Vlg'!R:R, MATCH($B37,'PP Values - Co|Twp|City|Vlg'!$B:$B,0))</f>
        <v>2803700</v>
      </c>
      <c r="W37">
        <f>INDEX('PP Values - Co|Twp|City|Vlg'!S:S, MATCH($B37,'PP Values - Co|Twp|City|Vlg'!$B:$B,0))</f>
        <v>0</v>
      </c>
      <c r="X37">
        <f>INDEX('PP Values - Co|Twp|City|Vlg'!T:T, MATCH($B37,'PP Values - Co|Twp|City|Vlg'!$B:$B,0))</f>
        <v>7942700</v>
      </c>
      <c r="Y37">
        <f>INDEX('PP Values - Co|Twp|City|Vlg'!U:U, MATCH($B37,'PP Values - Co|Twp|City|Vlg'!$B:$B,0))</f>
        <v>0</v>
      </c>
      <c r="Z37">
        <f>INDEX('PP Values - Co|Twp|City|Vlg'!V:V, MATCH($B37,'PP Values - Co|Twp|City|Vlg'!$B:$B,0))</f>
        <v>0</v>
      </c>
      <c r="AA37">
        <f>INDEX('PP Values - Co|Twp|City|Vlg'!W:W, MATCH($B37,'PP Values - Co|Twp|City|Vlg'!$B:$B,0))</f>
        <v>30100</v>
      </c>
      <c r="AB37">
        <f>INDEX('PP Values - Co|Twp|City|Vlg'!X:X, MATCH($B37,'PP Values - Co|Twp|City|Vlg'!$B:$B,0))</f>
        <v>5623300</v>
      </c>
      <c r="AC37">
        <f>INDEX('PP Values - Co|Twp|City|Vlg'!Y:Y, MATCH($B37,'PP Values - Co|Twp|City|Vlg'!$B:$B,0))</f>
        <v>0</v>
      </c>
      <c r="AD37">
        <f>INDEX('PP Values - Co|Twp|City|Vlg'!Z:Z, MATCH($B37,'PP Values - Co|Twp|City|Vlg'!$B:$B,0))</f>
        <v>2524600</v>
      </c>
      <c r="AE37">
        <f>INDEX('PP Values - Co|Twp|City|Vlg'!AA:AA, MATCH($B37,'PP Values - Co|Twp|City|Vlg'!$B:$B,0))</f>
        <v>0</v>
      </c>
      <c r="AF37">
        <f>INDEX('PP Values - Co|Twp|City|Vlg'!AB:AB, MATCH($B37,'PP Values - Co|Twp|City|Vlg'!$B:$B,0))</f>
        <v>8178000</v>
      </c>
      <c r="AG37">
        <f>INDEX('PP Values - Co|Twp|City|Vlg'!AC:AC, MATCH($B37,'PP Values - Co|Twp|City|Vlg'!$B:$B,0))</f>
        <v>0</v>
      </c>
      <c r="AH37">
        <f>INDEX('PP Values - Co|Twp|City|Vlg'!AD:AD, MATCH($B37,'PP Values - Co|Twp|City|Vlg'!$B:$B,0))</f>
        <v>0</v>
      </c>
      <c r="AI37">
        <f>INDEX('PP Values - Co|Twp|City|Vlg'!AE:AE, MATCH($B37,'PP Values - Co|Twp|City|Vlg'!$B:$B,0))</f>
        <v>154500</v>
      </c>
      <c r="AJ37">
        <f>INDEX('PP Values - Co|Twp|City|Vlg'!AF:AF, MATCH($B37,'PP Values - Co|Twp|City|Vlg'!$B:$B,0))</f>
        <v>0</v>
      </c>
      <c r="AK37">
        <f>INDEX('PP Values - Co|Twp|City|Vlg'!AG:AG, MATCH($B37,'PP Values - Co|Twp|City|Vlg'!$B:$B,0))</f>
        <v>0</v>
      </c>
      <c r="AL37">
        <f>INDEX('PP Values - Co|Twp|City|Vlg'!AH:AH, MATCH($B37,'PP Values - Co|Twp|City|Vlg'!$B:$B,0))</f>
        <v>0</v>
      </c>
      <c r="AM37">
        <f>INDEX('PP Values - Co|Twp|City|Vlg'!AI:AI, MATCH($B37,'PP Values - Co|Twp|City|Vlg'!$B:$B,0))</f>
        <v>0</v>
      </c>
      <c r="AN37">
        <f>INDEX('PP Values - Co|Twp|City|Vlg'!AJ:AJ, MATCH($B37,'PP Values - Co|Twp|City|Vlg'!$B:$B,0))</f>
        <v>154500</v>
      </c>
      <c r="AO37">
        <f>INDEX('PP Values - Co|Twp|City|Vlg'!AK:AK, MATCH($B37,'PP Values - Co|Twp|City|Vlg'!$B:$B,0))</f>
        <v>0</v>
      </c>
      <c r="AP37">
        <f>INDEX('PP Values - Co|Twp|City|Vlg'!AL:AL, MATCH($B37,'PP Values - Co|Twp|City|Vlg'!$B:$B,0))</f>
        <v>7298650</v>
      </c>
    </row>
    <row r="38" spans="1:42" x14ac:dyDescent="0.3">
      <c r="A38" s="116" t="s">
        <v>94</v>
      </c>
      <c r="B38" s="116" t="s">
        <v>231</v>
      </c>
      <c r="C38" s="116" t="s">
        <v>94</v>
      </c>
      <c r="D38" s="116" t="s">
        <v>231</v>
      </c>
      <c r="E38" s="116" t="s">
        <v>232</v>
      </c>
      <c r="F38" s="116" t="s">
        <v>221</v>
      </c>
      <c r="H38" s="116" t="s">
        <v>100</v>
      </c>
      <c r="I38" s="116" t="s">
        <v>100</v>
      </c>
      <c r="J38" s="116" t="s">
        <v>101</v>
      </c>
      <c r="K38">
        <f>INDEX('PP Values - Co|Twp|City|Vlg'!G:G, MATCH($B38,'PP Values - Co|Twp|City|Vlg'!$B:$B,0))</f>
        <v>222400</v>
      </c>
      <c r="L38">
        <f>INDEX('PP Values - Co|Twp|City|Vlg'!H:H, MATCH($B38,'PP Values - Co|Twp|City|Vlg'!$B:$B,0))</f>
        <v>111000</v>
      </c>
      <c r="M38">
        <f>INDEX('PP Values - Co|Twp|City|Vlg'!I:I, MATCH($B38,'PP Values - Co|Twp|City|Vlg'!$B:$B,0))</f>
        <v>0</v>
      </c>
      <c r="N38">
        <f>INDEX('PP Values - Co|Twp|City|Vlg'!J:J, MATCH($B38,'PP Values - Co|Twp|City|Vlg'!$B:$B,0))</f>
        <v>0</v>
      </c>
      <c r="O38">
        <f>INDEX('PP Values - Co|Twp|City|Vlg'!K:K, MATCH($B38,'PP Values - Co|Twp|City|Vlg'!$B:$B,0))</f>
        <v>0</v>
      </c>
      <c r="P38">
        <f>INDEX('PP Values - Co|Twp|City|Vlg'!L:L, MATCH($B38,'PP Values - Co|Twp|City|Vlg'!$B:$B,0))</f>
        <v>333400</v>
      </c>
      <c r="Q38">
        <f>INDEX('PP Values - Co|Twp|City|Vlg'!M:M, MATCH($B38,'PP Values - Co|Twp|City|Vlg'!$B:$B,0))</f>
        <v>0</v>
      </c>
      <c r="R38">
        <f>INDEX('PP Values - Co|Twp|City|Vlg'!N:N, MATCH($B38,'PP Values - Co|Twp|City|Vlg'!$B:$B,0))</f>
        <v>0</v>
      </c>
      <c r="S38">
        <f>INDEX('PP Values - Co|Twp|City|Vlg'!O:O, MATCH($B38,'PP Values - Co|Twp|City|Vlg'!$B:$B,0))</f>
        <v>137700</v>
      </c>
      <c r="T38">
        <f>INDEX('PP Values - Co|Twp|City|Vlg'!P:P, MATCH($B38,'PP Values - Co|Twp|City|Vlg'!$B:$B,0))</f>
        <v>97100</v>
      </c>
      <c r="U38">
        <f>INDEX('PP Values - Co|Twp|City|Vlg'!Q:Q, MATCH($B38,'PP Values - Co|Twp|City|Vlg'!$B:$B,0))</f>
        <v>0</v>
      </c>
      <c r="V38">
        <f>INDEX('PP Values - Co|Twp|City|Vlg'!R:R, MATCH($B38,'PP Values - Co|Twp|City|Vlg'!$B:$B,0))</f>
        <v>0</v>
      </c>
      <c r="W38">
        <f>INDEX('PP Values - Co|Twp|City|Vlg'!S:S, MATCH($B38,'PP Values - Co|Twp|City|Vlg'!$B:$B,0))</f>
        <v>0</v>
      </c>
      <c r="X38">
        <f>INDEX('PP Values - Co|Twp|City|Vlg'!T:T, MATCH($B38,'PP Values - Co|Twp|City|Vlg'!$B:$B,0))</f>
        <v>234800</v>
      </c>
      <c r="Y38">
        <f>INDEX('PP Values - Co|Twp|City|Vlg'!U:U, MATCH($B38,'PP Values - Co|Twp|City|Vlg'!$B:$B,0))</f>
        <v>0</v>
      </c>
      <c r="Z38">
        <f>INDEX('PP Values - Co|Twp|City|Vlg'!V:V, MATCH($B38,'PP Values - Co|Twp|City|Vlg'!$B:$B,0))</f>
        <v>0</v>
      </c>
      <c r="AA38">
        <f>INDEX('PP Values - Co|Twp|City|Vlg'!W:W, MATCH($B38,'PP Values - Co|Twp|City|Vlg'!$B:$B,0))</f>
        <v>124700</v>
      </c>
      <c r="AB38">
        <f>INDEX('PP Values - Co|Twp|City|Vlg'!X:X, MATCH($B38,'PP Values - Co|Twp|City|Vlg'!$B:$B,0))</f>
        <v>285700</v>
      </c>
      <c r="AC38">
        <f>INDEX('PP Values - Co|Twp|City|Vlg'!Y:Y, MATCH($B38,'PP Values - Co|Twp|City|Vlg'!$B:$B,0))</f>
        <v>0</v>
      </c>
      <c r="AD38">
        <f>INDEX('PP Values - Co|Twp|City|Vlg'!Z:Z, MATCH($B38,'PP Values - Co|Twp|City|Vlg'!$B:$B,0))</f>
        <v>0</v>
      </c>
      <c r="AE38">
        <f>INDEX('PP Values - Co|Twp|City|Vlg'!AA:AA, MATCH($B38,'PP Values - Co|Twp|City|Vlg'!$B:$B,0))</f>
        <v>0</v>
      </c>
      <c r="AF38">
        <f>INDEX('PP Values - Co|Twp|City|Vlg'!AB:AB, MATCH($B38,'PP Values - Co|Twp|City|Vlg'!$B:$B,0))</f>
        <v>410400</v>
      </c>
      <c r="AG38">
        <f>INDEX('PP Values - Co|Twp|City|Vlg'!AC:AC, MATCH($B38,'PP Values - Co|Twp|City|Vlg'!$B:$B,0))</f>
        <v>0</v>
      </c>
      <c r="AH38">
        <f>INDEX('PP Values - Co|Twp|City|Vlg'!AD:AD, MATCH($B38,'PP Values - Co|Twp|City|Vlg'!$B:$B,0))</f>
        <v>0</v>
      </c>
      <c r="AI38">
        <f>INDEX('PP Values - Co|Twp|City|Vlg'!AE:AE, MATCH($B38,'PP Values - Co|Twp|City|Vlg'!$B:$B,0))</f>
        <v>5000</v>
      </c>
      <c r="AJ38">
        <f>INDEX('PP Values - Co|Twp|City|Vlg'!AF:AF, MATCH($B38,'PP Values - Co|Twp|City|Vlg'!$B:$B,0))</f>
        <v>0</v>
      </c>
      <c r="AK38">
        <f>INDEX('PP Values - Co|Twp|City|Vlg'!AG:AG, MATCH($B38,'PP Values - Co|Twp|City|Vlg'!$B:$B,0))</f>
        <v>0</v>
      </c>
      <c r="AL38">
        <f>INDEX('PP Values - Co|Twp|City|Vlg'!AH:AH, MATCH($B38,'PP Values - Co|Twp|City|Vlg'!$B:$B,0))</f>
        <v>0</v>
      </c>
      <c r="AM38">
        <f>INDEX('PP Values - Co|Twp|City|Vlg'!AI:AI, MATCH($B38,'PP Values - Co|Twp|City|Vlg'!$B:$B,0))</f>
        <v>0</v>
      </c>
      <c r="AN38">
        <f>INDEX('PP Values - Co|Twp|City|Vlg'!AJ:AJ, MATCH($B38,'PP Values - Co|Twp|City|Vlg'!$B:$B,0))</f>
        <v>5000</v>
      </c>
      <c r="AO38">
        <f>INDEX('PP Values - Co|Twp|City|Vlg'!AK:AK, MATCH($B38,'PP Values - Co|Twp|City|Vlg'!$B:$B,0))</f>
        <v>0</v>
      </c>
      <c r="AP38">
        <f>INDEX('PP Values - Co|Twp|City|Vlg'!AL:AL, MATCH($B38,'PP Values - Co|Twp|City|Vlg'!$B:$B,0))</f>
        <v>328400</v>
      </c>
    </row>
    <row r="39" spans="1:42" x14ac:dyDescent="0.3">
      <c r="A39" s="116" t="s">
        <v>94</v>
      </c>
      <c r="B39" s="116" t="s">
        <v>235</v>
      </c>
      <c r="C39" s="116" t="s">
        <v>240</v>
      </c>
      <c r="D39" s="116" t="s">
        <v>241</v>
      </c>
      <c r="E39" s="116" t="s">
        <v>236</v>
      </c>
      <c r="F39" s="116" t="s">
        <v>221</v>
      </c>
      <c r="H39" s="116" t="s">
        <v>237</v>
      </c>
      <c r="I39" s="116" t="s">
        <v>100</v>
      </c>
      <c r="J39" s="116" t="s">
        <v>101</v>
      </c>
      <c r="K39">
        <f>INDEX('PP Values - Co|Twp|City|Vlg'!G:G, MATCH($B39,'PP Values - Co|Twp|City|Vlg'!$B:$B,0))</f>
        <v>0</v>
      </c>
      <c r="L39">
        <f>INDEX('PP Values - Co|Twp|City|Vlg'!H:H, MATCH($B39,'PP Values - Co|Twp|City|Vlg'!$B:$B,0))</f>
        <v>0</v>
      </c>
      <c r="M39">
        <f>INDEX('PP Values - Co|Twp|City|Vlg'!I:I, MATCH($B39,'PP Values - Co|Twp|City|Vlg'!$B:$B,0))</f>
        <v>0</v>
      </c>
      <c r="N39">
        <f>INDEX('PP Values - Co|Twp|City|Vlg'!J:J, MATCH($B39,'PP Values - Co|Twp|City|Vlg'!$B:$B,0))</f>
        <v>0</v>
      </c>
      <c r="O39">
        <f>INDEX('PP Values - Co|Twp|City|Vlg'!K:K, MATCH($B39,'PP Values - Co|Twp|City|Vlg'!$B:$B,0))</f>
        <v>0</v>
      </c>
      <c r="P39">
        <f>INDEX('PP Values - Co|Twp|City|Vlg'!L:L, MATCH($B39,'PP Values - Co|Twp|City|Vlg'!$B:$B,0))</f>
        <v>0</v>
      </c>
      <c r="Q39">
        <f>INDEX('PP Values - Co|Twp|City|Vlg'!M:M, MATCH($B39,'PP Values - Co|Twp|City|Vlg'!$B:$B,0))</f>
        <v>0</v>
      </c>
      <c r="R39">
        <f>INDEX('PP Values - Co|Twp|City|Vlg'!N:N, MATCH($B39,'PP Values - Co|Twp|City|Vlg'!$B:$B,0))</f>
        <v>0</v>
      </c>
      <c r="S39">
        <f>INDEX('PP Values - Co|Twp|City|Vlg'!O:O, MATCH($B39,'PP Values - Co|Twp|City|Vlg'!$B:$B,0))</f>
        <v>0</v>
      </c>
      <c r="T39">
        <f>INDEX('PP Values - Co|Twp|City|Vlg'!P:P, MATCH($B39,'PP Values - Co|Twp|City|Vlg'!$B:$B,0))</f>
        <v>0</v>
      </c>
      <c r="U39">
        <f>INDEX('PP Values - Co|Twp|City|Vlg'!Q:Q, MATCH($B39,'PP Values - Co|Twp|City|Vlg'!$B:$B,0))</f>
        <v>0</v>
      </c>
      <c r="V39">
        <f>INDEX('PP Values - Co|Twp|City|Vlg'!R:R, MATCH($B39,'PP Values - Co|Twp|City|Vlg'!$B:$B,0))</f>
        <v>0</v>
      </c>
      <c r="W39">
        <f>INDEX('PP Values - Co|Twp|City|Vlg'!S:S, MATCH($B39,'PP Values - Co|Twp|City|Vlg'!$B:$B,0))</f>
        <v>0</v>
      </c>
      <c r="X39">
        <f>INDEX('PP Values - Co|Twp|City|Vlg'!T:T, MATCH($B39,'PP Values - Co|Twp|City|Vlg'!$B:$B,0))</f>
        <v>0</v>
      </c>
      <c r="Y39">
        <f>INDEX('PP Values - Co|Twp|City|Vlg'!U:U, MATCH($B39,'PP Values - Co|Twp|City|Vlg'!$B:$B,0))</f>
        <v>0</v>
      </c>
      <c r="Z39">
        <f>INDEX('PP Values - Co|Twp|City|Vlg'!V:V, MATCH($B39,'PP Values - Co|Twp|City|Vlg'!$B:$B,0))</f>
        <v>0</v>
      </c>
      <c r="AA39">
        <f>INDEX('PP Values - Co|Twp|City|Vlg'!W:W, MATCH($B39,'PP Values - Co|Twp|City|Vlg'!$B:$B,0))</f>
        <v>0</v>
      </c>
      <c r="AB39">
        <f>INDEX('PP Values - Co|Twp|City|Vlg'!X:X, MATCH($B39,'PP Values - Co|Twp|City|Vlg'!$B:$B,0))</f>
        <v>0</v>
      </c>
      <c r="AC39">
        <f>INDEX('PP Values - Co|Twp|City|Vlg'!Y:Y, MATCH($B39,'PP Values - Co|Twp|City|Vlg'!$B:$B,0))</f>
        <v>0</v>
      </c>
      <c r="AD39">
        <f>INDEX('PP Values - Co|Twp|City|Vlg'!Z:Z, MATCH($B39,'PP Values - Co|Twp|City|Vlg'!$B:$B,0))</f>
        <v>0</v>
      </c>
      <c r="AE39">
        <f>INDEX('PP Values - Co|Twp|City|Vlg'!AA:AA, MATCH($B39,'PP Values - Co|Twp|City|Vlg'!$B:$B,0))</f>
        <v>0</v>
      </c>
      <c r="AF39">
        <f>INDEX('PP Values - Co|Twp|City|Vlg'!AB:AB, MATCH($B39,'PP Values - Co|Twp|City|Vlg'!$B:$B,0))</f>
        <v>0</v>
      </c>
      <c r="AG39">
        <f>INDEX('PP Values - Co|Twp|City|Vlg'!AC:AC, MATCH($B39,'PP Values - Co|Twp|City|Vlg'!$B:$B,0))</f>
        <v>0</v>
      </c>
      <c r="AH39">
        <f>INDEX('PP Values - Co|Twp|City|Vlg'!AD:AD, MATCH($B39,'PP Values - Co|Twp|City|Vlg'!$B:$B,0))</f>
        <v>0</v>
      </c>
      <c r="AI39">
        <f>INDEX('PP Values - Co|Twp|City|Vlg'!AE:AE, MATCH($B39,'PP Values - Co|Twp|City|Vlg'!$B:$B,0))</f>
        <v>0</v>
      </c>
      <c r="AJ39">
        <f>INDEX('PP Values - Co|Twp|City|Vlg'!AF:AF, MATCH($B39,'PP Values - Co|Twp|City|Vlg'!$B:$B,0))</f>
        <v>0</v>
      </c>
      <c r="AK39">
        <f>INDEX('PP Values - Co|Twp|City|Vlg'!AG:AG, MATCH($B39,'PP Values - Co|Twp|City|Vlg'!$B:$B,0))</f>
        <v>0</v>
      </c>
      <c r="AL39">
        <f>INDEX('PP Values - Co|Twp|City|Vlg'!AH:AH, MATCH($B39,'PP Values - Co|Twp|City|Vlg'!$B:$B,0))</f>
        <v>0</v>
      </c>
      <c r="AM39">
        <f>INDEX('PP Values - Co|Twp|City|Vlg'!AI:AI, MATCH($B39,'PP Values - Co|Twp|City|Vlg'!$B:$B,0))</f>
        <v>0</v>
      </c>
      <c r="AN39">
        <f>INDEX('PP Values - Co|Twp|City|Vlg'!AJ:AJ, MATCH($B39,'PP Values - Co|Twp|City|Vlg'!$B:$B,0))</f>
        <v>0</v>
      </c>
      <c r="AO39">
        <f>INDEX('PP Values - Co|Twp|City|Vlg'!AK:AK, MATCH($B39,'PP Values - Co|Twp|City|Vlg'!$B:$B,0))</f>
        <v>0</v>
      </c>
      <c r="AP39">
        <f>INDEX('PP Values - Co|Twp|City|Vlg'!AL:AL, MATCH($B39,'PP Values - Co|Twp|City|Vlg'!$B:$B,0))</f>
        <v>0</v>
      </c>
    </row>
    <row r="40" spans="1:42" x14ac:dyDescent="0.3">
      <c r="A40" s="116" t="s">
        <v>94</v>
      </c>
      <c r="B40" s="116" t="s">
        <v>242</v>
      </c>
      <c r="C40" s="116" t="s">
        <v>94</v>
      </c>
      <c r="D40" s="116" t="s">
        <v>242</v>
      </c>
      <c r="E40" s="116" t="s">
        <v>183</v>
      </c>
      <c r="F40" s="116" t="s">
        <v>221</v>
      </c>
      <c r="H40" s="116" t="s">
        <v>100</v>
      </c>
      <c r="I40" s="116" t="s">
        <v>100</v>
      </c>
      <c r="J40" s="116" t="s">
        <v>101</v>
      </c>
      <c r="K40">
        <f>INDEX('PP Values - Co|Twp|City|Vlg'!G:G, MATCH($B40,'PP Values - Co|Twp|City|Vlg'!$B:$B,0))</f>
        <v>918700</v>
      </c>
      <c r="L40">
        <f>INDEX('PP Values - Co|Twp|City|Vlg'!H:H, MATCH($B40,'PP Values - Co|Twp|City|Vlg'!$B:$B,0))</f>
        <v>6141900</v>
      </c>
      <c r="M40">
        <f>INDEX('PP Values - Co|Twp|City|Vlg'!I:I, MATCH($B40,'PP Values - Co|Twp|City|Vlg'!$B:$B,0))</f>
        <v>0</v>
      </c>
      <c r="N40">
        <f>INDEX('PP Values - Co|Twp|City|Vlg'!J:J, MATCH($B40,'PP Values - Co|Twp|City|Vlg'!$B:$B,0))</f>
        <v>0</v>
      </c>
      <c r="O40">
        <f>INDEX('PP Values - Co|Twp|City|Vlg'!K:K, MATCH($B40,'PP Values - Co|Twp|City|Vlg'!$B:$B,0))</f>
        <v>0</v>
      </c>
      <c r="P40">
        <f>INDEX('PP Values - Co|Twp|City|Vlg'!L:L, MATCH($B40,'PP Values - Co|Twp|City|Vlg'!$B:$B,0))</f>
        <v>7060600</v>
      </c>
      <c r="Q40">
        <f>INDEX('PP Values - Co|Twp|City|Vlg'!M:M, MATCH($B40,'PP Values - Co|Twp|City|Vlg'!$B:$B,0))</f>
        <v>0</v>
      </c>
      <c r="R40">
        <f>INDEX('PP Values - Co|Twp|City|Vlg'!N:N, MATCH($B40,'PP Values - Co|Twp|City|Vlg'!$B:$B,0))</f>
        <v>0</v>
      </c>
      <c r="S40">
        <f>INDEX('PP Values - Co|Twp|City|Vlg'!O:O, MATCH($B40,'PP Values - Co|Twp|City|Vlg'!$B:$B,0))</f>
        <v>724700</v>
      </c>
      <c r="T40">
        <f>INDEX('PP Values - Co|Twp|City|Vlg'!P:P, MATCH($B40,'PP Values - Co|Twp|City|Vlg'!$B:$B,0))</f>
        <v>2631900</v>
      </c>
      <c r="U40">
        <f>INDEX('PP Values - Co|Twp|City|Vlg'!Q:Q, MATCH($B40,'PP Values - Co|Twp|City|Vlg'!$B:$B,0))</f>
        <v>0</v>
      </c>
      <c r="V40">
        <f>INDEX('PP Values - Co|Twp|City|Vlg'!R:R, MATCH($B40,'PP Values - Co|Twp|City|Vlg'!$B:$B,0))</f>
        <v>0</v>
      </c>
      <c r="W40">
        <f>INDEX('PP Values - Co|Twp|City|Vlg'!S:S, MATCH($B40,'PP Values - Co|Twp|City|Vlg'!$B:$B,0))</f>
        <v>0</v>
      </c>
      <c r="X40">
        <f>INDEX('PP Values - Co|Twp|City|Vlg'!T:T, MATCH($B40,'PP Values - Co|Twp|City|Vlg'!$B:$B,0))</f>
        <v>3356600</v>
      </c>
      <c r="Y40">
        <f>INDEX('PP Values - Co|Twp|City|Vlg'!U:U, MATCH($B40,'PP Values - Co|Twp|City|Vlg'!$B:$B,0))</f>
        <v>0</v>
      </c>
      <c r="Z40">
        <f>INDEX('PP Values - Co|Twp|City|Vlg'!V:V, MATCH($B40,'PP Values - Co|Twp|City|Vlg'!$B:$B,0))</f>
        <v>0</v>
      </c>
      <c r="AA40">
        <f>INDEX('PP Values - Co|Twp|City|Vlg'!W:W, MATCH($B40,'PP Values - Co|Twp|City|Vlg'!$B:$B,0))</f>
        <v>592400</v>
      </c>
      <c r="AB40">
        <f>INDEX('PP Values - Co|Twp|City|Vlg'!X:X, MATCH($B40,'PP Values - Co|Twp|City|Vlg'!$B:$B,0))</f>
        <v>1144700</v>
      </c>
      <c r="AC40">
        <f>INDEX('PP Values - Co|Twp|City|Vlg'!Y:Y, MATCH($B40,'PP Values - Co|Twp|City|Vlg'!$B:$B,0))</f>
        <v>0</v>
      </c>
      <c r="AD40">
        <f>INDEX('PP Values - Co|Twp|City|Vlg'!Z:Z, MATCH($B40,'PP Values - Co|Twp|City|Vlg'!$B:$B,0))</f>
        <v>0</v>
      </c>
      <c r="AE40">
        <f>INDEX('PP Values - Co|Twp|City|Vlg'!AA:AA, MATCH($B40,'PP Values - Co|Twp|City|Vlg'!$B:$B,0))</f>
        <v>0</v>
      </c>
      <c r="AF40">
        <f>INDEX('PP Values - Co|Twp|City|Vlg'!AB:AB, MATCH($B40,'PP Values - Co|Twp|City|Vlg'!$B:$B,0))</f>
        <v>1737100</v>
      </c>
      <c r="AG40">
        <f>INDEX('PP Values - Co|Twp|City|Vlg'!AC:AC, MATCH($B40,'PP Values - Co|Twp|City|Vlg'!$B:$B,0))</f>
        <v>0</v>
      </c>
      <c r="AH40">
        <f>INDEX('PP Values - Co|Twp|City|Vlg'!AD:AD, MATCH($B40,'PP Values - Co|Twp|City|Vlg'!$B:$B,0))</f>
        <v>0</v>
      </c>
      <c r="AI40">
        <f>INDEX('PP Values - Co|Twp|City|Vlg'!AE:AE, MATCH($B40,'PP Values - Co|Twp|City|Vlg'!$B:$B,0))</f>
        <v>516000</v>
      </c>
      <c r="AJ40">
        <f>INDEX('PP Values - Co|Twp|City|Vlg'!AF:AF, MATCH($B40,'PP Values - Co|Twp|City|Vlg'!$B:$B,0))</f>
        <v>0</v>
      </c>
      <c r="AK40">
        <f>INDEX('PP Values - Co|Twp|City|Vlg'!AG:AG, MATCH($B40,'PP Values - Co|Twp|City|Vlg'!$B:$B,0))</f>
        <v>0</v>
      </c>
      <c r="AL40">
        <f>INDEX('PP Values - Co|Twp|City|Vlg'!AH:AH, MATCH($B40,'PP Values - Co|Twp|City|Vlg'!$B:$B,0))</f>
        <v>0</v>
      </c>
      <c r="AM40">
        <f>INDEX('PP Values - Co|Twp|City|Vlg'!AI:AI, MATCH($B40,'PP Values - Co|Twp|City|Vlg'!$B:$B,0))</f>
        <v>0</v>
      </c>
      <c r="AN40">
        <f>INDEX('PP Values - Co|Twp|City|Vlg'!AJ:AJ, MATCH($B40,'PP Values - Co|Twp|City|Vlg'!$B:$B,0))</f>
        <v>516000</v>
      </c>
      <c r="AO40">
        <f>INDEX('PP Values - Co|Twp|City|Vlg'!AK:AK, MATCH($B40,'PP Values - Co|Twp|City|Vlg'!$B:$B,0))</f>
        <v>0</v>
      </c>
      <c r="AP40">
        <f>INDEX('PP Values - Co|Twp|City|Vlg'!AL:AL, MATCH($B40,'PP Values - Co|Twp|City|Vlg'!$B:$B,0))</f>
        <v>6544600</v>
      </c>
    </row>
    <row r="41" spans="1:42" x14ac:dyDescent="0.3">
      <c r="A41" s="116" t="s">
        <v>94</v>
      </c>
      <c r="B41" s="116" t="s">
        <v>245</v>
      </c>
      <c r="C41" s="116" t="s">
        <v>250</v>
      </c>
      <c r="D41" s="116" t="s">
        <v>245</v>
      </c>
      <c r="E41" s="116" t="s">
        <v>246</v>
      </c>
      <c r="F41" s="116" t="s">
        <v>251</v>
      </c>
      <c r="H41" s="116" t="s">
        <v>249</v>
      </c>
      <c r="I41" s="116" t="s">
        <v>248</v>
      </c>
      <c r="J41" s="116" t="s">
        <v>252</v>
      </c>
      <c r="K41">
        <f>INDEX('PP Values - SD|ISD|CC'!H:H, MATCH($B41,'PP Values - SD|ISD|CC'!$B:$B,0))</f>
        <v>327300</v>
      </c>
      <c r="L41">
        <f>INDEX('PP Values - SD|ISD|CC'!I:I, MATCH($B41,'PP Values - SD|ISD|CC'!$B:$B,0))</f>
        <v>317500</v>
      </c>
      <c r="M41">
        <f>INDEX('PP Values - SD|ISD|CC'!J:J, MATCH($B41,'PP Values - SD|ISD|CC'!$B:$B,0))</f>
        <v>0</v>
      </c>
      <c r="N41">
        <f>INDEX('PP Values - SD|ISD|CC'!K:K, MATCH($B41,'PP Values - SD|ISD|CC'!$B:$B,0))</f>
        <v>0</v>
      </c>
      <c r="O41">
        <f>INDEX('PP Values - SD|ISD|CC'!L:L, MATCH($B41,'PP Values - SD|ISD|CC'!$B:$B,0))</f>
        <v>0</v>
      </c>
      <c r="P41">
        <f>INDEX('PP Values - SD|ISD|CC'!M:M, MATCH($B41,'PP Values - SD|ISD|CC'!$B:$B,0))</f>
        <v>644800</v>
      </c>
      <c r="Q41">
        <f>INDEX('PP Values - SD|ISD|CC'!N:N, MATCH($B41,'PP Values - SD|ISD|CC'!$B:$B,0))</f>
        <v>0</v>
      </c>
      <c r="R41">
        <f>INDEX('PP Values - SD|ISD|CC'!O:O, MATCH($B41,'PP Values - SD|ISD|CC'!$B:$B,0))</f>
        <v>0</v>
      </c>
      <c r="S41">
        <f>INDEX('PP Values - SD|ISD|CC'!P:P, MATCH($B41,'PP Values - SD|ISD|CC'!$B:$B,0))</f>
        <v>728700</v>
      </c>
      <c r="T41">
        <f>INDEX('PP Values - SD|ISD|CC'!Q:Q, MATCH($B41,'PP Values - SD|ISD|CC'!$B:$B,0))</f>
        <v>357000</v>
      </c>
      <c r="U41">
        <f>INDEX('PP Values - SD|ISD|CC'!R:R, MATCH($B41,'PP Values - SD|ISD|CC'!$B:$B,0))</f>
        <v>0</v>
      </c>
      <c r="V41">
        <f>INDEX('PP Values - SD|ISD|CC'!S:S, MATCH($B41,'PP Values - SD|ISD|CC'!$B:$B,0))</f>
        <v>0</v>
      </c>
      <c r="W41">
        <f>INDEX('PP Values - SD|ISD|CC'!T:T, MATCH($B41,'PP Values - SD|ISD|CC'!$B:$B,0))</f>
        <v>0</v>
      </c>
      <c r="X41">
        <f>INDEX('PP Values - SD|ISD|CC'!U:U, MATCH($B41,'PP Values - SD|ISD|CC'!$B:$B,0))</f>
        <v>1085700</v>
      </c>
      <c r="Y41">
        <f>INDEX('PP Values - SD|ISD|CC'!V:V, MATCH($B41,'PP Values - SD|ISD|CC'!$B:$B,0))</f>
        <v>0</v>
      </c>
      <c r="Z41">
        <f>INDEX('PP Values - SD|ISD|CC'!W:W, MATCH($B41,'PP Values - SD|ISD|CC'!$B:$B,0))</f>
        <v>0</v>
      </c>
      <c r="AA41">
        <f>INDEX('PP Values - SD|ISD|CC'!X:X, MATCH($B41,'PP Values - SD|ISD|CC'!$B:$B,0))</f>
        <v>291200</v>
      </c>
      <c r="AB41">
        <f>INDEX('PP Values - SD|ISD|CC'!Y:Y, MATCH($B41,'PP Values - SD|ISD|CC'!$B:$B,0))</f>
        <v>238000</v>
      </c>
      <c r="AC41">
        <f>INDEX('PP Values - SD|ISD|CC'!Z:Z, MATCH($B41,'PP Values - SD|ISD|CC'!$B:$B,0))</f>
        <v>0</v>
      </c>
      <c r="AD41">
        <f>INDEX('PP Values - SD|ISD|CC'!AA:AA, MATCH($B41,'PP Values - SD|ISD|CC'!$B:$B,0))</f>
        <v>0</v>
      </c>
      <c r="AE41">
        <f>INDEX('PP Values - SD|ISD|CC'!AB:AB, MATCH($B41,'PP Values - SD|ISD|CC'!$B:$B,0))</f>
        <v>0</v>
      </c>
      <c r="AF41">
        <f>INDEX('PP Values - SD|ISD|CC'!AC:AC, MATCH($B41,'PP Values - SD|ISD|CC'!$B:$B,0))</f>
        <v>529200</v>
      </c>
      <c r="AG41">
        <f>INDEX('PP Values - SD|ISD|CC'!AD:AD, MATCH($B41,'PP Values - SD|ISD|CC'!$B:$B,0))</f>
        <v>0</v>
      </c>
      <c r="AH41">
        <f>INDEX('PP Values - SD|ISD|CC'!AE:AE, MATCH($B41,'PP Values - SD|ISD|CC'!$B:$B,0))</f>
        <v>0</v>
      </c>
      <c r="AI41">
        <f>INDEX('PP Values - SD|ISD|CC'!AF:AF, MATCH($B41,'PP Values - SD|ISD|CC'!$B:$B,0))</f>
        <v>179400</v>
      </c>
      <c r="AJ41">
        <f>INDEX('PP Values - SD|ISD|CC'!AG:AG, MATCH($B41,'PP Values - SD|ISD|CC'!$B:$B,0))</f>
        <v>0</v>
      </c>
      <c r="AK41">
        <f>INDEX('PP Values - SD|ISD|CC'!AH:AH, MATCH($B41,'PP Values - SD|ISD|CC'!$B:$B,0))</f>
        <v>0</v>
      </c>
      <c r="AL41">
        <f>INDEX('PP Values - SD|ISD|CC'!AI:AI, MATCH($B41,'PP Values - SD|ISD|CC'!$B:$B,0))</f>
        <v>0</v>
      </c>
      <c r="AM41">
        <f>INDEX('PP Values - SD|ISD|CC'!AJ:AJ, MATCH($B41,'PP Values - SD|ISD|CC'!$B:$B,0))</f>
        <v>0</v>
      </c>
      <c r="AN41">
        <f>INDEX('PP Values - SD|ISD|CC'!AK:AK, MATCH($B41,'PP Values - SD|ISD|CC'!$B:$B,0))</f>
        <v>179400</v>
      </c>
      <c r="AO41">
        <f>INDEX('PP Values - SD|ISD|CC'!AL:AL, MATCH($B41,'PP Values - SD|ISD|CC'!$B:$B,0))</f>
        <v>0</v>
      </c>
      <c r="AP41">
        <f>INDEX('PP Values - SD|ISD|CC'!AM:AM, MATCH($B41,'PP Values - SD|ISD|CC'!$B:$B,0))</f>
        <v>465400</v>
      </c>
    </row>
    <row r="42" spans="1:42" x14ac:dyDescent="0.3">
      <c r="A42" s="116" t="s">
        <v>94</v>
      </c>
      <c r="B42" s="116" t="s">
        <v>253</v>
      </c>
      <c r="C42" s="116" t="s">
        <v>257</v>
      </c>
      <c r="D42" s="116" t="s">
        <v>253</v>
      </c>
      <c r="E42" s="116" t="s">
        <v>254</v>
      </c>
      <c r="F42" s="116" t="s">
        <v>251</v>
      </c>
      <c r="H42" s="116" t="s">
        <v>256</v>
      </c>
      <c r="I42" s="116" t="s">
        <v>255</v>
      </c>
      <c r="J42" s="116" t="s">
        <v>252</v>
      </c>
      <c r="K42">
        <f>INDEX('PP Values - SD|ISD|CC'!H:H, MATCH($B42,'PP Values - SD|ISD|CC'!$B:$B,0))</f>
        <v>100</v>
      </c>
      <c r="L42">
        <f>INDEX('PP Values - SD|ISD|CC'!I:I, MATCH($B42,'PP Values - SD|ISD|CC'!$B:$B,0))</f>
        <v>0</v>
      </c>
      <c r="M42">
        <f>INDEX('PP Values - SD|ISD|CC'!J:J, MATCH($B42,'PP Values - SD|ISD|CC'!$B:$B,0))</f>
        <v>0</v>
      </c>
      <c r="N42">
        <f>INDEX('PP Values - SD|ISD|CC'!K:K, MATCH($B42,'PP Values - SD|ISD|CC'!$B:$B,0))</f>
        <v>0</v>
      </c>
      <c r="O42">
        <f>INDEX('PP Values - SD|ISD|CC'!L:L, MATCH($B42,'PP Values - SD|ISD|CC'!$B:$B,0))</f>
        <v>0</v>
      </c>
      <c r="P42">
        <f>INDEX('PP Values - SD|ISD|CC'!M:M, MATCH($B42,'PP Values - SD|ISD|CC'!$B:$B,0))</f>
        <v>100</v>
      </c>
      <c r="Q42">
        <f>INDEX('PP Values - SD|ISD|CC'!N:N, MATCH($B42,'PP Values - SD|ISD|CC'!$B:$B,0))</f>
        <v>0</v>
      </c>
      <c r="R42">
        <f>INDEX('PP Values - SD|ISD|CC'!O:O, MATCH($B42,'PP Values - SD|ISD|CC'!$B:$B,0))</f>
        <v>0</v>
      </c>
      <c r="S42">
        <f>INDEX('PP Values - SD|ISD|CC'!P:P, MATCH($B42,'PP Values - SD|ISD|CC'!$B:$B,0))</f>
        <v>0</v>
      </c>
      <c r="T42">
        <f>INDEX('PP Values - SD|ISD|CC'!Q:Q, MATCH($B42,'PP Values - SD|ISD|CC'!$B:$B,0))</f>
        <v>0</v>
      </c>
      <c r="U42">
        <f>INDEX('PP Values - SD|ISD|CC'!R:R, MATCH($B42,'PP Values - SD|ISD|CC'!$B:$B,0))</f>
        <v>0</v>
      </c>
      <c r="V42">
        <f>INDEX('PP Values - SD|ISD|CC'!S:S, MATCH($B42,'PP Values - SD|ISD|CC'!$B:$B,0))</f>
        <v>0</v>
      </c>
      <c r="W42">
        <f>INDEX('PP Values - SD|ISD|CC'!T:T, MATCH($B42,'PP Values - SD|ISD|CC'!$B:$B,0))</f>
        <v>0</v>
      </c>
      <c r="X42">
        <f>INDEX('PP Values - SD|ISD|CC'!U:U, MATCH($B42,'PP Values - SD|ISD|CC'!$B:$B,0))</f>
        <v>0</v>
      </c>
      <c r="Y42">
        <f>INDEX('PP Values - SD|ISD|CC'!V:V, MATCH($B42,'PP Values - SD|ISD|CC'!$B:$B,0))</f>
        <v>0</v>
      </c>
      <c r="Z42">
        <f>INDEX('PP Values - SD|ISD|CC'!W:W, MATCH($B42,'PP Values - SD|ISD|CC'!$B:$B,0))</f>
        <v>0</v>
      </c>
      <c r="AA42">
        <f>INDEX('PP Values - SD|ISD|CC'!X:X, MATCH($B42,'PP Values - SD|ISD|CC'!$B:$B,0))</f>
        <v>0</v>
      </c>
      <c r="AB42">
        <f>INDEX('PP Values - SD|ISD|CC'!Y:Y, MATCH($B42,'PP Values - SD|ISD|CC'!$B:$B,0))</f>
        <v>0</v>
      </c>
      <c r="AC42">
        <f>INDEX('PP Values - SD|ISD|CC'!Z:Z, MATCH($B42,'PP Values - SD|ISD|CC'!$B:$B,0))</f>
        <v>0</v>
      </c>
      <c r="AD42">
        <f>INDEX('PP Values - SD|ISD|CC'!AA:AA, MATCH($B42,'PP Values - SD|ISD|CC'!$B:$B,0))</f>
        <v>0</v>
      </c>
      <c r="AE42">
        <f>INDEX('PP Values - SD|ISD|CC'!AB:AB, MATCH($B42,'PP Values - SD|ISD|CC'!$B:$B,0))</f>
        <v>0</v>
      </c>
      <c r="AF42">
        <f>INDEX('PP Values - SD|ISD|CC'!AC:AC, MATCH($B42,'PP Values - SD|ISD|CC'!$B:$B,0))</f>
        <v>0</v>
      </c>
      <c r="AG42">
        <f>INDEX('PP Values - SD|ISD|CC'!AD:AD, MATCH($B42,'PP Values - SD|ISD|CC'!$B:$B,0))</f>
        <v>0</v>
      </c>
      <c r="AH42">
        <f>INDEX('PP Values - SD|ISD|CC'!AE:AE, MATCH($B42,'PP Values - SD|ISD|CC'!$B:$B,0))</f>
        <v>0</v>
      </c>
      <c r="AI42">
        <f>INDEX('PP Values - SD|ISD|CC'!AF:AF, MATCH($B42,'PP Values - SD|ISD|CC'!$B:$B,0))</f>
        <v>0</v>
      </c>
      <c r="AJ42">
        <f>INDEX('PP Values - SD|ISD|CC'!AG:AG, MATCH($B42,'PP Values - SD|ISD|CC'!$B:$B,0))</f>
        <v>0</v>
      </c>
      <c r="AK42">
        <f>INDEX('PP Values - SD|ISD|CC'!AH:AH, MATCH($B42,'PP Values - SD|ISD|CC'!$B:$B,0))</f>
        <v>0</v>
      </c>
      <c r="AL42">
        <f>INDEX('PP Values - SD|ISD|CC'!AI:AI, MATCH($B42,'PP Values - SD|ISD|CC'!$B:$B,0))</f>
        <v>0</v>
      </c>
      <c r="AM42">
        <f>INDEX('PP Values - SD|ISD|CC'!AJ:AJ, MATCH($B42,'PP Values - SD|ISD|CC'!$B:$B,0))</f>
        <v>0</v>
      </c>
      <c r="AN42">
        <f>INDEX('PP Values - SD|ISD|CC'!AK:AK, MATCH($B42,'PP Values - SD|ISD|CC'!$B:$B,0))</f>
        <v>0</v>
      </c>
      <c r="AO42">
        <f>INDEX('PP Values - SD|ISD|CC'!AL:AL, MATCH($B42,'PP Values - SD|ISD|CC'!$B:$B,0))</f>
        <v>0</v>
      </c>
      <c r="AP42">
        <f>INDEX('PP Values - SD|ISD|CC'!AM:AM, MATCH($B42,'PP Values - SD|ISD|CC'!$B:$B,0))</f>
        <v>100</v>
      </c>
    </row>
    <row r="43" spans="1:42" x14ac:dyDescent="0.3">
      <c r="A43" s="116" t="s">
        <v>94</v>
      </c>
      <c r="B43" s="116" t="s">
        <v>258</v>
      </c>
      <c r="C43" s="116" t="s">
        <v>262</v>
      </c>
      <c r="D43" s="116" t="s">
        <v>258</v>
      </c>
      <c r="E43" s="116" t="s">
        <v>259</v>
      </c>
      <c r="F43" s="116" t="s">
        <v>251</v>
      </c>
      <c r="H43" s="116" t="s">
        <v>261</v>
      </c>
      <c r="I43" s="116" t="s">
        <v>260</v>
      </c>
      <c r="J43" s="116" t="s">
        <v>252</v>
      </c>
      <c r="K43">
        <f>INDEX('PP Values - SD|ISD|CC'!H:H, MATCH($B43,'PP Values - SD|ISD|CC'!$B:$B,0))</f>
        <v>0</v>
      </c>
      <c r="L43">
        <f>INDEX('PP Values - SD|ISD|CC'!I:I, MATCH($B43,'PP Values - SD|ISD|CC'!$B:$B,0))</f>
        <v>0</v>
      </c>
      <c r="M43">
        <f>INDEX('PP Values - SD|ISD|CC'!J:J, MATCH($B43,'PP Values - SD|ISD|CC'!$B:$B,0))</f>
        <v>0</v>
      </c>
      <c r="N43">
        <f>INDEX('PP Values - SD|ISD|CC'!K:K, MATCH($B43,'PP Values - SD|ISD|CC'!$B:$B,0))</f>
        <v>0</v>
      </c>
      <c r="O43">
        <f>INDEX('PP Values - SD|ISD|CC'!L:L, MATCH($B43,'PP Values - SD|ISD|CC'!$B:$B,0))</f>
        <v>0</v>
      </c>
      <c r="P43">
        <f>INDEX('PP Values - SD|ISD|CC'!M:M, MATCH($B43,'PP Values - SD|ISD|CC'!$B:$B,0))</f>
        <v>0</v>
      </c>
      <c r="Q43">
        <f>INDEX('PP Values - SD|ISD|CC'!N:N, MATCH($B43,'PP Values - SD|ISD|CC'!$B:$B,0))</f>
        <v>0</v>
      </c>
      <c r="R43">
        <f>INDEX('PP Values - SD|ISD|CC'!O:O, MATCH($B43,'PP Values - SD|ISD|CC'!$B:$B,0))</f>
        <v>0</v>
      </c>
      <c r="S43">
        <f>INDEX('PP Values - SD|ISD|CC'!P:P, MATCH($B43,'PP Values - SD|ISD|CC'!$B:$B,0))</f>
        <v>0</v>
      </c>
      <c r="T43">
        <f>INDEX('PP Values - SD|ISD|CC'!Q:Q, MATCH($B43,'PP Values - SD|ISD|CC'!$B:$B,0))</f>
        <v>0</v>
      </c>
      <c r="U43">
        <f>INDEX('PP Values - SD|ISD|CC'!R:R, MATCH($B43,'PP Values - SD|ISD|CC'!$B:$B,0))</f>
        <v>0</v>
      </c>
      <c r="V43">
        <f>INDEX('PP Values - SD|ISD|CC'!S:S, MATCH($B43,'PP Values - SD|ISD|CC'!$B:$B,0))</f>
        <v>0</v>
      </c>
      <c r="W43">
        <f>INDEX('PP Values - SD|ISD|CC'!T:T, MATCH($B43,'PP Values - SD|ISD|CC'!$B:$B,0))</f>
        <v>0</v>
      </c>
      <c r="X43">
        <f>INDEX('PP Values - SD|ISD|CC'!U:U, MATCH($B43,'PP Values - SD|ISD|CC'!$B:$B,0))</f>
        <v>0</v>
      </c>
      <c r="Y43">
        <f>INDEX('PP Values - SD|ISD|CC'!V:V, MATCH($B43,'PP Values - SD|ISD|CC'!$B:$B,0))</f>
        <v>0</v>
      </c>
      <c r="Z43">
        <f>INDEX('PP Values - SD|ISD|CC'!W:W, MATCH($B43,'PP Values - SD|ISD|CC'!$B:$B,0))</f>
        <v>0</v>
      </c>
      <c r="AA43">
        <f>INDEX('PP Values - SD|ISD|CC'!X:X, MATCH($B43,'PP Values - SD|ISD|CC'!$B:$B,0))</f>
        <v>0</v>
      </c>
      <c r="AB43">
        <f>INDEX('PP Values - SD|ISD|CC'!Y:Y, MATCH($B43,'PP Values - SD|ISD|CC'!$B:$B,0))</f>
        <v>0</v>
      </c>
      <c r="AC43">
        <f>INDEX('PP Values - SD|ISD|CC'!Z:Z, MATCH($B43,'PP Values - SD|ISD|CC'!$B:$B,0))</f>
        <v>0</v>
      </c>
      <c r="AD43">
        <f>INDEX('PP Values - SD|ISD|CC'!AA:AA, MATCH($B43,'PP Values - SD|ISD|CC'!$B:$B,0))</f>
        <v>0</v>
      </c>
      <c r="AE43">
        <f>INDEX('PP Values - SD|ISD|CC'!AB:AB, MATCH($B43,'PP Values - SD|ISD|CC'!$B:$B,0))</f>
        <v>0</v>
      </c>
      <c r="AF43">
        <f>INDEX('PP Values - SD|ISD|CC'!AC:AC, MATCH($B43,'PP Values - SD|ISD|CC'!$B:$B,0))</f>
        <v>0</v>
      </c>
      <c r="AG43">
        <f>INDEX('PP Values - SD|ISD|CC'!AD:AD, MATCH($B43,'PP Values - SD|ISD|CC'!$B:$B,0))</f>
        <v>0</v>
      </c>
      <c r="AH43">
        <f>INDEX('PP Values - SD|ISD|CC'!AE:AE, MATCH($B43,'PP Values - SD|ISD|CC'!$B:$B,0))</f>
        <v>0</v>
      </c>
      <c r="AI43">
        <f>INDEX('PP Values - SD|ISD|CC'!AF:AF, MATCH($B43,'PP Values - SD|ISD|CC'!$B:$B,0))</f>
        <v>0</v>
      </c>
      <c r="AJ43">
        <f>INDEX('PP Values - SD|ISD|CC'!AG:AG, MATCH($B43,'PP Values - SD|ISD|CC'!$B:$B,0))</f>
        <v>0</v>
      </c>
      <c r="AK43">
        <f>INDEX('PP Values - SD|ISD|CC'!AH:AH, MATCH($B43,'PP Values - SD|ISD|CC'!$B:$B,0))</f>
        <v>0</v>
      </c>
      <c r="AL43">
        <f>INDEX('PP Values - SD|ISD|CC'!AI:AI, MATCH($B43,'PP Values - SD|ISD|CC'!$B:$B,0))</f>
        <v>0</v>
      </c>
      <c r="AM43">
        <f>INDEX('PP Values - SD|ISD|CC'!AJ:AJ, MATCH($B43,'PP Values - SD|ISD|CC'!$B:$B,0))</f>
        <v>0</v>
      </c>
      <c r="AN43">
        <f>INDEX('PP Values - SD|ISD|CC'!AK:AK, MATCH($B43,'PP Values - SD|ISD|CC'!$B:$B,0))</f>
        <v>0</v>
      </c>
      <c r="AO43">
        <f>INDEX('PP Values - SD|ISD|CC'!AL:AL, MATCH($B43,'PP Values - SD|ISD|CC'!$B:$B,0))</f>
        <v>0</v>
      </c>
      <c r="AP43">
        <f>INDEX('PP Values - SD|ISD|CC'!AM:AM, MATCH($B43,'PP Values - SD|ISD|CC'!$B:$B,0))</f>
        <v>0</v>
      </c>
    </row>
    <row r="44" spans="1:42" x14ac:dyDescent="0.3">
      <c r="A44" s="116" t="s">
        <v>94</v>
      </c>
      <c r="B44" s="116" t="s">
        <v>263</v>
      </c>
      <c r="C44" s="116" t="s">
        <v>262</v>
      </c>
      <c r="D44" s="116" t="s">
        <v>263</v>
      </c>
      <c r="E44" s="116" t="s">
        <v>264</v>
      </c>
      <c r="F44" s="116" t="s">
        <v>251</v>
      </c>
      <c r="H44" s="116" t="s">
        <v>261</v>
      </c>
      <c r="I44" s="116" t="s">
        <v>260</v>
      </c>
      <c r="J44" s="116" t="s">
        <v>252</v>
      </c>
      <c r="K44">
        <f>INDEX('PP Values - SD|ISD|CC'!H:H, MATCH($B44,'PP Values - SD|ISD|CC'!$B:$B,0))</f>
        <v>0</v>
      </c>
      <c r="L44">
        <f>INDEX('PP Values - SD|ISD|CC'!I:I, MATCH($B44,'PP Values - SD|ISD|CC'!$B:$B,0))</f>
        <v>0</v>
      </c>
      <c r="M44">
        <f>INDEX('PP Values - SD|ISD|CC'!J:J, MATCH($B44,'PP Values - SD|ISD|CC'!$B:$B,0))</f>
        <v>0</v>
      </c>
      <c r="N44">
        <f>INDEX('PP Values - SD|ISD|CC'!K:K, MATCH($B44,'PP Values - SD|ISD|CC'!$B:$B,0))</f>
        <v>0</v>
      </c>
      <c r="O44">
        <f>INDEX('PP Values - SD|ISD|CC'!L:L, MATCH($B44,'PP Values - SD|ISD|CC'!$B:$B,0))</f>
        <v>0</v>
      </c>
      <c r="P44">
        <f>INDEX('PP Values - SD|ISD|CC'!M:M, MATCH($B44,'PP Values - SD|ISD|CC'!$B:$B,0))</f>
        <v>0</v>
      </c>
      <c r="Q44">
        <f>INDEX('PP Values - SD|ISD|CC'!N:N, MATCH($B44,'PP Values - SD|ISD|CC'!$B:$B,0))</f>
        <v>0</v>
      </c>
      <c r="R44">
        <f>INDEX('PP Values - SD|ISD|CC'!O:O, MATCH($B44,'PP Values - SD|ISD|CC'!$B:$B,0))</f>
        <v>0</v>
      </c>
      <c r="S44">
        <f>INDEX('PP Values - SD|ISD|CC'!P:P, MATCH($B44,'PP Values - SD|ISD|CC'!$B:$B,0))</f>
        <v>0</v>
      </c>
      <c r="T44">
        <f>INDEX('PP Values - SD|ISD|CC'!Q:Q, MATCH($B44,'PP Values - SD|ISD|CC'!$B:$B,0))</f>
        <v>0</v>
      </c>
      <c r="U44">
        <f>INDEX('PP Values - SD|ISD|CC'!R:R, MATCH($B44,'PP Values - SD|ISD|CC'!$B:$B,0))</f>
        <v>0</v>
      </c>
      <c r="V44">
        <f>INDEX('PP Values - SD|ISD|CC'!S:S, MATCH($B44,'PP Values - SD|ISD|CC'!$B:$B,0))</f>
        <v>0</v>
      </c>
      <c r="W44">
        <f>INDEX('PP Values - SD|ISD|CC'!T:T, MATCH($B44,'PP Values - SD|ISD|CC'!$B:$B,0))</f>
        <v>0</v>
      </c>
      <c r="X44">
        <f>INDEX('PP Values - SD|ISD|CC'!U:U, MATCH($B44,'PP Values - SD|ISD|CC'!$B:$B,0))</f>
        <v>0</v>
      </c>
      <c r="Y44">
        <f>INDEX('PP Values - SD|ISD|CC'!V:V, MATCH($B44,'PP Values - SD|ISD|CC'!$B:$B,0))</f>
        <v>0</v>
      </c>
      <c r="Z44">
        <f>INDEX('PP Values - SD|ISD|CC'!W:W, MATCH($B44,'PP Values - SD|ISD|CC'!$B:$B,0))</f>
        <v>0</v>
      </c>
      <c r="AA44">
        <f>INDEX('PP Values - SD|ISD|CC'!X:X, MATCH($B44,'PP Values - SD|ISD|CC'!$B:$B,0))</f>
        <v>0</v>
      </c>
      <c r="AB44">
        <f>INDEX('PP Values - SD|ISD|CC'!Y:Y, MATCH($B44,'PP Values - SD|ISD|CC'!$B:$B,0))</f>
        <v>0</v>
      </c>
      <c r="AC44">
        <f>INDEX('PP Values - SD|ISD|CC'!Z:Z, MATCH($B44,'PP Values - SD|ISD|CC'!$B:$B,0))</f>
        <v>0</v>
      </c>
      <c r="AD44">
        <f>INDEX('PP Values - SD|ISD|CC'!AA:AA, MATCH($B44,'PP Values - SD|ISD|CC'!$B:$B,0))</f>
        <v>0</v>
      </c>
      <c r="AE44">
        <f>INDEX('PP Values - SD|ISD|CC'!AB:AB, MATCH($B44,'PP Values - SD|ISD|CC'!$B:$B,0))</f>
        <v>0</v>
      </c>
      <c r="AF44">
        <f>INDEX('PP Values - SD|ISD|CC'!AC:AC, MATCH($B44,'PP Values - SD|ISD|CC'!$B:$B,0))</f>
        <v>0</v>
      </c>
      <c r="AG44">
        <f>INDEX('PP Values - SD|ISD|CC'!AD:AD, MATCH($B44,'PP Values - SD|ISD|CC'!$B:$B,0))</f>
        <v>0</v>
      </c>
      <c r="AH44">
        <f>INDEX('PP Values - SD|ISD|CC'!AE:AE, MATCH($B44,'PP Values - SD|ISD|CC'!$B:$B,0))</f>
        <v>0</v>
      </c>
      <c r="AI44">
        <f>INDEX('PP Values - SD|ISD|CC'!AF:AF, MATCH($B44,'PP Values - SD|ISD|CC'!$B:$B,0))</f>
        <v>0</v>
      </c>
      <c r="AJ44">
        <f>INDEX('PP Values - SD|ISD|CC'!AG:AG, MATCH($B44,'PP Values - SD|ISD|CC'!$B:$B,0))</f>
        <v>0</v>
      </c>
      <c r="AK44">
        <f>INDEX('PP Values - SD|ISD|CC'!AH:AH, MATCH($B44,'PP Values - SD|ISD|CC'!$B:$B,0))</f>
        <v>0</v>
      </c>
      <c r="AL44">
        <f>INDEX('PP Values - SD|ISD|CC'!AI:AI, MATCH($B44,'PP Values - SD|ISD|CC'!$B:$B,0))</f>
        <v>0</v>
      </c>
      <c r="AM44">
        <f>INDEX('PP Values - SD|ISD|CC'!AJ:AJ, MATCH($B44,'PP Values - SD|ISD|CC'!$B:$B,0))</f>
        <v>0</v>
      </c>
      <c r="AN44">
        <f>INDEX('PP Values - SD|ISD|CC'!AK:AK, MATCH($B44,'PP Values - SD|ISD|CC'!$B:$B,0))</f>
        <v>0</v>
      </c>
      <c r="AO44">
        <f>INDEX('PP Values - SD|ISD|CC'!AL:AL, MATCH($B44,'PP Values - SD|ISD|CC'!$B:$B,0))</f>
        <v>0</v>
      </c>
      <c r="AP44">
        <f>INDEX('PP Values - SD|ISD|CC'!AM:AM, MATCH($B44,'PP Values - SD|ISD|CC'!$B:$B,0))</f>
        <v>0</v>
      </c>
    </row>
    <row r="45" spans="1:42" x14ac:dyDescent="0.3">
      <c r="A45" s="116" t="s">
        <v>94</v>
      </c>
      <c r="B45" s="116" t="s">
        <v>265</v>
      </c>
      <c r="C45" s="116" t="s">
        <v>269</v>
      </c>
      <c r="D45" s="116" t="s">
        <v>265</v>
      </c>
      <c r="E45" s="116" t="s">
        <v>266</v>
      </c>
      <c r="F45" s="116" t="s">
        <v>251</v>
      </c>
      <c r="H45" s="116" t="s">
        <v>268</v>
      </c>
      <c r="I45" s="116" t="s">
        <v>267</v>
      </c>
      <c r="J45" s="116" t="s">
        <v>252</v>
      </c>
      <c r="K45">
        <f>INDEX('PP Values - SD|ISD|CC'!H:H, MATCH($B45,'PP Values - SD|ISD|CC'!$B:$B,0))</f>
        <v>88800</v>
      </c>
      <c r="L45">
        <f>INDEX('PP Values - SD|ISD|CC'!I:I, MATCH($B45,'PP Values - SD|ISD|CC'!$B:$B,0))</f>
        <v>0</v>
      </c>
      <c r="M45">
        <f>INDEX('PP Values - SD|ISD|CC'!J:J, MATCH($B45,'PP Values - SD|ISD|CC'!$B:$B,0))</f>
        <v>0</v>
      </c>
      <c r="N45">
        <f>INDEX('PP Values - SD|ISD|CC'!K:K, MATCH($B45,'PP Values - SD|ISD|CC'!$B:$B,0))</f>
        <v>0</v>
      </c>
      <c r="O45">
        <f>INDEX('PP Values - SD|ISD|CC'!L:L, MATCH($B45,'PP Values - SD|ISD|CC'!$B:$B,0))</f>
        <v>0</v>
      </c>
      <c r="P45">
        <f>INDEX('PP Values - SD|ISD|CC'!M:M, MATCH($B45,'PP Values - SD|ISD|CC'!$B:$B,0))</f>
        <v>88800</v>
      </c>
      <c r="Q45">
        <f>INDEX('PP Values - SD|ISD|CC'!N:N, MATCH($B45,'PP Values - SD|ISD|CC'!$B:$B,0))</f>
        <v>0</v>
      </c>
      <c r="R45">
        <f>INDEX('PP Values - SD|ISD|CC'!O:O, MATCH($B45,'PP Values - SD|ISD|CC'!$B:$B,0))</f>
        <v>0</v>
      </c>
      <c r="S45">
        <f>INDEX('PP Values - SD|ISD|CC'!P:P, MATCH($B45,'PP Values - SD|ISD|CC'!$B:$B,0))</f>
        <v>79100</v>
      </c>
      <c r="T45">
        <f>INDEX('PP Values - SD|ISD|CC'!Q:Q, MATCH($B45,'PP Values - SD|ISD|CC'!$B:$B,0))</f>
        <v>0</v>
      </c>
      <c r="U45">
        <f>INDEX('PP Values - SD|ISD|CC'!R:R, MATCH($B45,'PP Values - SD|ISD|CC'!$B:$B,0))</f>
        <v>0</v>
      </c>
      <c r="V45">
        <f>INDEX('PP Values - SD|ISD|CC'!S:S, MATCH($B45,'PP Values - SD|ISD|CC'!$B:$B,0))</f>
        <v>0</v>
      </c>
      <c r="W45">
        <f>INDEX('PP Values - SD|ISD|CC'!T:T, MATCH($B45,'PP Values - SD|ISD|CC'!$B:$B,0))</f>
        <v>0</v>
      </c>
      <c r="X45">
        <f>INDEX('PP Values - SD|ISD|CC'!U:U, MATCH($B45,'PP Values - SD|ISD|CC'!$B:$B,0))</f>
        <v>79100</v>
      </c>
      <c r="Y45">
        <f>INDEX('PP Values - SD|ISD|CC'!V:V, MATCH($B45,'PP Values - SD|ISD|CC'!$B:$B,0))</f>
        <v>0</v>
      </c>
      <c r="Z45">
        <f>INDEX('PP Values - SD|ISD|CC'!W:W, MATCH($B45,'PP Values - SD|ISD|CC'!$B:$B,0))</f>
        <v>0</v>
      </c>
      <c r="AA45">
        <f>INDEX('PP Values - SD|ISD|CC'!X:X, MATCH($B45,'PP Values - SD|ISD|CC'!$B:$B,0))</f>
        <v>77200</v>
      </c>
      <c r="AB45">
        <f>INDEX('PP Values - SD|ISD|CC'!Y:Y, MATCH($B45,'PP Values - SD|ISD|CC'!$B:$B,0))</f>
        <v>0</v>
      </c>
      <c r="AC45">
        <f>INDEX('PP Values - SD|ISD|CC'!Z:Z, MATCH($B45,'PP Values - SD|ISD|CC'!$B:$B,0))</f>
        <v>0</v>
      </c>
      <c r="AD45">
        <f>INDEX('PP Values - SD|ISD|CC'!AA:AA, MATCH($B45,'PP Values - SD|ISD|CC'!$B:$B,0))</f>
        <v>0</v>
      </c>
      <c r="AE45">
        <f>INDEX('PP Values - SD|ISD|CC'!AB:AB, MATCH($B45,'PP Values - SD|ISD|CC'!$B:$B,0))</f>
        <v>0</v>
      </c>
      <c r="AF45">
        <f>INDEX('PP Values - SD|ISD|CC'!AC:AC, MATCH($B45,'PP Values - SD|ISD|CC'!$B:$B,0))</f>
        <v>77200</v>
      </c>
      <c r="AG45">
        <f>INDEX('PP Values - SD|ISD|CC'!AD:AD, MATCH($B45,'PP Values - SD|ISD|CC'!$B:$B,0))</f>
        <v>0</v>
      </c>
      <c r="AH45">
        <f>INDEX('PP Values - SD|ISD|CC'!AE:AE, MATCH($B45,'PP Values - SD|ISD|CC'!$B:$B,0))</f>
        <v>0</v>
      </c>
      <c r="AI45">
        <f>INDEX('PP Values - SD|ISD|CC'!AF:AF, MATCH($B45,'PP Values - SD|ISD|CC'!$B:$B,0))</f>
        <v>0</v>
      </c>
      <c r="AJ45">
        <f>INDEX('PP Values - SD|ISD|CC'!AG:AG, MATCH($B45,'PP Values - SD|ISD|CC'!$B:$B,0))</f>
        <v>0</v>
      </c>
      <c r="AK45">
        <f>INDEX('PP Values - SD|ISD|CC'!AH:AH, MATCH($B45,'PP Values - SD|ISD|CC'!$B:$B,0))</f>
        <v>0</v>
      </c>
      <c r="AL45">
        <f>INDEX('PP Values - SD|ISD|CC'!AI:AI, MATCH($B45,'PP Values - SD|ISD|CC'!$B:$B,0))</f>
        <v>0</v>
      </c>
      <c r="AM45">
        <f>INDEX('PP Values - SD|ISD|CC'!AJ:AJ, MATCH($B45,'PP Values - SD|ISD|CC'!$B:$B,0))</f>
        <v>0</v>
      </c>
      <c r="AN45">
        <f>INDEX('PP Values - SD|ISD|CC'!AK:AK, MATCH($B45,'PP Values - SD|ISD|CC'!$B:$B,0))</f>
        <v>0</v>
      </c>
      <c r="AO45">
        <f>INDEX('PP Values - SD|ISD|CC'!AL:AL, MATCH($B45,'PP Values - SD|ISD|CC'!$B:$B,0))</f>
        <v>0</v>
      </c>
      <c r="AP45">
        <f>INDEX('PP Values - SD|ISD|CC'!AM:AM, MATCH($B45,'PP Values - SD|ISD|CC'!$B:$B,0))</f>
        <v>88800</v>
      </c>
    </row>
    <row r="46" spans="1:42" x14ac:dyDescent="0.3">
      <c r="A46" s="116" t="s">
        <v>94</v>
      </c>
      <c r="B46" s="116" t="s">
        <v>270</v>
      </c>
      <c r="C46" s="116" t="s">
        <v>269</v>
      </c>
      <c r="D46" s="116" t="s">
        <v>270</v>
      </c>
      <c r="E46" s="116" t="s">
        <v>271</v>
      </c>
      <c r="F46" s="116" t="s">
        <v>251</v>
      </c>
      <c r="H46" s="116" t="s">
        <v>268</v>
      </c>
      <c r="I46" s="116" t="s">
        <v>267</v>
      </c>
      <c r="J46" s="116" t="s">
        <v>252</v>
      </c>
      <c r="K46">
        <f>INDEX('PP Values - SD|ISD|CC'!H:H, MATCH($B46,'PP Values - SD|ISD|CC'!$B:$B,0))</f>
        <v>0</v>
      </c>
      <c r="L46">
        <f>INDEX('PP Values - SD|ISD|CC'!I:I, MATCH($B46,'PP Values - SD|ISD|CC'!$B:$B,0))</f>
        <v>0</v>
      </c>
      <c r="M46">
        <f>INDEX('PP Values - SD|ISD|CC'!J:J, MATCH($B46,'PP Values - SD|ISD|CC'!$B:$B,0))</f>
        <v>0</v>
      </c>
      <c r="N46">
        <f>INDEX('PP Values - SD|ISD|CC'!K:K, MATCH($B46,'PP Values - SD|ISD|CC'!$B:$B,0))</f>
        <v>0</v>
      </c>
      <c r="O46">
        <f>INDEX('PP Values - SD|ISD|CC'!L:L, MATCH($B46,'PP Values - SD|ISD|CC'!$B:$B,0))</f>
        <v>0</v>
      </c>
      <c r="P46">
        <f>INDEX('PP Values - SD|ISD|CC'!M:M, MATCH($B46,'PP Values - SD|ISD|CC'!$B:$B,0))</f>
        <v>0</v>
      </c>
      <c r="Q46">
        <f>INDEX('PP Values - SD|ISD|CC'!N:N, MATCH($B46,'PP Values - SD|ISD|CC'!$B:$B,0))</f>
        <v>0</v>
      </c>
      <c r="R46">
        <f>INDEX('PP Values - SD|ISD|CC'!O:O, MATCH($B46,'PP Values - SD|ISD|CC'!$B:$B,0))</f>
        <v>0</v>
      </c>
      <c r="S46">
        <f>INDEX('PP Values - SD|ISD|CC'!P:P, MATCH($B46,'PP Values - SD|ISD|CC'!$B:$B,0))</f>
        <v>0</v>
      </c>
      <c r="T46">
        <f>INDEX('PP Values - SD|ISD|CC'!Q:Q, MATCH($B46,'PP Values - SD|ISD|CC'!$B:$B,0))</f>
        <v>0</v>
      </c>
      <c r="U46">
        <f>INDEX('PP Values - SD|ISD|CC'!R:R, MATCH($B46,'PP Values - SD|ISD|CC'!$B:$B,0))</f>
        <v>0</v>
      </c>
      <c r="V46">
        <f>INDEX('PP Values - SD|ISD|CC'!S:S, MATCH($B46,'PP Values - SD|ISD|CC'!$B:$B,0))</f>
        <v>0</v>
      </c>
      <c r="W46">
        <f>INDEX('PP Values - SD|ISD|CC'!T:T, MATCH($B46,'PP Values - SD|ISD|CC'!$B:$B,0))</f>
        <v>0</v>
      </c>
      <c r="X46">
        <f>INDEX('PP Values - SD|ISD|CC'!U:U, MATCH($B46,'PP Values - SD|ISD|CC'!$B:$B,0))</f>
        <v>0</v>
      </c>
      <c r="Y46">
        <f>INDEX('PP Values - SD|ISD|CC'!V:V, MATCH($B46,'PP Values - SD|ISD|CC'!$B:$B,0))</f>
        <v>0</v>
      </c>
      <c r="Z46">
        <f>INDEX('PP Values - SD|ISD|CC'!W:W, MATCH($B46,'PP Values - SD|ISD|CC'!$B:$B,0))</f>
        <v>0</v>
      </c>
      <c r="AA46">
        <f>INDEX('PP Values - SD|ISD|CC'!X:X, MATCH($B46,'PP Values - SD|ISD|CC'!$B:$B,0))</f>
        <v>0</v>
      </c>
      <c r="AB46">
        <f>INDEX('PP Values - SD|ISD|CC'!Y:Y, MATCH($B46,'PP Values - SD|ISD|CC'!$B:$B,0))</f>
        <v>0</v>
      </c>
      <c r="AC46">
        <f>INDEX('PP Values - SD|ISD|CC'!Z:Z, MATCH($B46,'PP Values - SD|ISD|CC'!$B:$B,0))</f>
        <v>0</v>
      </c>
      <c r="AD46">
        <f>INDEX('PP Values - SD|ISD|CC'!AA:AA, MATCH($B46,'PP Values - SD|ISD|CC'!$B:$B,0))</f>
        <v>0</v>
      </c>
      <c r="AE46">
        <f>INDEX('PP Values - SD|ISD|CC'!AB:AB, MATCH($B46,'PP Values - SD|ISD|CC'!$B:$B,0))</f>
        <v>0</v>
      </c>
      <c r="AF46">
        <f>INDEX('PP Values - SD|ISD|CC'!AC:AC, MATCH($B46,'PP Values - SD|ISD|CC'!$B:$B,0))</f>
        <v>0</v>
      </c>
      <c r="AG46">
        <f>INDEX('PP Values - SD|ISD|CC'!AD:AD, MATCH($B46,'PP Values - SD|ISD|CC'!$B:$B,0))</f>
        <v>0</v>
      </c>
      <c r="AH46">
        <f>INDEX('PP Values - SD|ISD|CC'!AE:AE, MATCH($B46,'PP Values - SD|ISD|CC'!$B:$B,0))</f>
        <v>0</v>
      </c>
      <c r="AI46">
        <f>INDEX('PP Values - SD|ISD|CC'!AF:AF, MATCH($B46,'PP Values - SD|ISD|CC'!$B:$B,0))</f>
        <v>0</v>
      </c>
      <c r="AJ46">
        <f>INDEX('PP Values - SD|ISD|CC'!AG:AG, MATCH($B46,'PP Values - SD|ISD|CC'!$B:$B,0))</f>
        <v>8953800</v>
      </c>
      <c r="AK46">
        <f>INDEX('PP Values - SD|ISD|CC'!AH:AH, MATCH($B46,'PP Values - SD|ISD|CC'!$B:$B,0))</f>
        <v>0</v>
      </c>
      <c r="AL46">
        <f>INDEX('PP Values - SD|ISD|CC'!AI:AI, MATCH($B46,'PP Values - SD|ISD|CC'!$B:$B,0))</f>
        <v>0</v>
      </c>
      <c r="AM46">
        <f>INDEX('PP Values - SD|ISD|CC'!AJ:AJ, MATCH($B46,'PP Values - SD|ISD|CC'!$B:$B,0))</f>
        <v>0</v>
      </c>
      <c r="AN46">
        <f>INDEX('PP Values - SD|ISD|CC'!AK:AK, MATCH($B46,'PP Values - SD|ISD|CC'!$B:$B,0))</f>
        <v>8953800</v>
      </c>
      <c r="AO46">
        <f>INDEX('PP Values - SD|ISD|CC'!AL:AL, MATCH($B46,'PP Values - SD|ISD|CC'!$B:$B,0))</f>
        <v>0</v>
      </c>
      <c r="AP46">
        <f>INDEX('PP Values - SD|ISD|CC'!AM:AM, MATCH($B46,'PP Values - SD|ISD|CC'!$B:$B,0))</f>
        <v>-8953800</v>
      </c>
    </row>
    <row r="47" spans="1:42" x14ac:dyDescent="0.3">
      <c r="A47" s="116" t="s">
        <v>94</v>
      </c>
      <c r="B47" s="116" t="s">
        <v>272</v>
      </c>
      <c r="C47" s="116" t="s">
        <v>94</v>
      </c>
      <c r="D47" s="116" t="s">
        <v>272</v>
      </c>
      <c r="E47" s="116" t="s">
        <v>273</v>
      </c>
      <c r="F47" s="116" t="s">
        <v>251</v>
      </c>
      <c r="H47" s="116" t="s">
        <v>100</v>
      </c>
      <c r="I47" s="116" t="s">
        <v>274</v>
      </c>
      <c r="J47" s="116" t="s">
        <v>252</v>
      </c>
      <c r="K47">
        <f>INDEX('PP Values - SD|ISD|CC'!H:H, MATCH($B47,'PP Values - SD|ISD|CC'!$B:$B,0))</f>
        <v>62917980</v>
      </c>
      <c r="L47">
        <f>INDEX('PP Values - SD|ISD|CC'!I:I, MATCH($B47,'PP Values - SD|ISD|CC'!$B:$B,0))</f>
        <v>85415850</v>
      </c>
      <c r="M47">
        <f>INDEX('PP Values - SD|ISD|CC'!J:J, MATCH($B47,'PP Values - SD|ISD|CC'!$B:$B,0))</f>
        <v>0</v>
      </c>
      <c r="N47">
        <f>INDEX('PP Values - SD|ISD|CC'!K:K, MATCH($B47,'PP Values - SD|ISD|CC'!$B:$B,0))</f>
        <v>3320200</v>
      </c>
      <c r="O47">
        <f>INDEX('PP Values - SD|ISD|CC'!L:L, MATCH($B47,'PP Values - SD|ISD|CC'!$B:$B,0))</f>
        <v>0</v>
      </c>
      <c r="P47">
        <f>INDEX('PP Values - SD|ISD|CC'!M:M, MATCH($B47,'PP Values - SD|ISD|CC'!$B:$B,0))</f>
        <v>151654030</v>
      </c>
      <c r="Q47">
        <f>INDEX('PP Values - SD|ISD|CC'!N:N, MATCH($B47,'PP Values - SD|ISD|CC'!$B:$B,0))</f>
        <v>0</v>
      </c>
      <c r="R47">
        <f>INDEX('PP Values - SD|ISD|CC'!O:O, MATCH($B47,'PP Values - SD|ISD|CC'!$B:$B,0))</f>
        <v>0</v>
      </c>
      <c r="S47">
        <f>INDEX('PP Values - SD|ISD|CC'!P:P, MATCH($B47,'PP Values - SD|ISD|CC'!$B:$B,0))</f>
        <v>56618400</v>
      </c>
      <c r="T47">
        <f>INDEX('PP Values - SD|ISD|CC'!Q:Q, MATCH($B47,'PP Values - SD|ISD|CC'!$B:$B,0))</f>
        <v>81055400</v>
      </c>
      <c r="U47">
        <f>INDEX('PP Values - SD|ISD|CC'!R:R, MATCH($B47,'PP Values - SD|ISD|CC'!$B:$B,0))</f>
        <v>0</v>
      </c>
      <c r="V47">
        <f>INDEX('PP Values - SD|ISD|CC'!S:S, MATCH($B47,'PP Values - SD|ISD|CC'!$B:$B,0))</f>
        <v>3023000</v>
      </c>
      <c r="W47">
        <f>INDEX('PP Values - SD|ISD|CC'!T:T, MATCH($B47,'PP Values - SD|ISD|CC'!$B:$B,0))</f>
        <v>0</v>
      </c>
      <c r="X47">
        <f>INDEX('PP Values - SD|ISD|CC'!U:U, MATCH($B47,'PP Values - SD|ISD|CC'!$B:$B,0))</f>
        <v>140696800</v>
      </c>
      <c r="Y47">
        <f>INDEX('PP Values - SD|ISD|CC'!V:V, MATCH($B47,'PP Values - SD|ISD|CC'!$B:$B,0))</f>
        <v>0</v>
      </c>
      <c r="Z47">
        <f>INDEX('PP Values - SD|ISD|CC'!W:W, MATCH($B47,'PP Values - SD|ISD|CC'!$B:$B,0))</f>
        <v>0</v>
      </c>
      <c r="AA47">
        <f>INDEX('PP Values - SD|ISD|CC'!X:X, MATCH($B47,'PP Values - SD|ISD|CC'!$B:$B,0))</f>
        <v>58432500</v>
      </c>
      <c r="AB47">
        <f>INDEX('PP Values - SD|ISD|CC'!Y:Y, MATCH($B47,'PP Values - SD|ISD|CC'!$B:$B,0))</f>
        <v>73936500</v>
      </c>
      <c r="AC47">
        <f>INDEX('PP Values - SD|ISD|CC'!Z:Z, MATCH($B47,'PP Values - SD|ISD|CC'!$B:$B,0))</f>
        <v>0</v>
      </c>
      <c r="AD47">
        <f>INDEX('PP Values - SD|ISD|CC'!AA:AA, MATCH($B47,'PP Values - SD|ISD|CC'!$B:$B,0))</f>
        <v>7533745</v>
      </c>
      <c r="AE47">
        <f>INDEX('PP Values - SD|ISD|CC'!AB:AB, MATCH($B47,'PP Values - SD|ISD|CC'!$B:$B,0))</f>
        <v>0</v>
      </c>
      <c r="AF47">
        <f>INDEX('PP Values - SD|ISD|CC'!AC:AC, MATCH($B47,'PP Values - SD|ISD|CC'!$B:$B,0))</f>
        <v>139902745</v>
      </c>
      <c r="AG47">
        <f>INDEX('PP Values - SD|ISD|CC'!AD:AD, MATCH($B47,'PP Values - SD|ISD|CC'!$B:$B,0))</f>
        <v>0</v>
      </c>
      <c r="AH47">
        <f>INDEX('PP Values - SD|ISD|CC'!AE:AE, MATCH($B47,'PP Values - SD|ISD|CC'!$B:$B,0))</f>
        <v>0</v>
      </c>
      <c r="AI47">
        <f>INDEX('PP Values - SD|ISD|CC'!AF:AF, MATCH($B47,'PP Values - SD|ISD|CC'!$B:$B,0))</f>
        <v>63360000</v>
      </c>
      <c r="AJ47">
        <f>INDEX('PP Values - SD|ISD|CC'!AG:AG, MATCH($B47,'PP Values - SD|ISD|CC'!$B:$B,0))</f>
        <v>5148000</v>
      </c>
      <c r="AK47">
        <f>INDEX('PP Values - SD|ISD|CC'!AH:AH, MATCH($B47,'PP Values - SD|ISD|CC'!$B:$B,0))</f>
        <v>0</v>
      </c>
      <c r="AL47">
        <f>INDEX('PP Values - SD|ISD|CC'!AI:AI, MATCH($B47,'PP Values - SD|ISD|CC'!$B:$B,0))</f>
        <v>504250</v>
      </c>
      <c r="AM47">
        <f>INDEX('PP Values - SD|ISD|CC'!AJ:AJ, MATCH($B47,'PP Values - SD|ISD|CC'!$B:$B,0))</f>
        <v>0</v>
      </c>
      <c r="AN47">
        <f>INDEX('PP Values - SD|ISD|CC'!AK:AK, MATCH($B47,'PP Values - SD|ISD|CC'!$B:$B,0))</f>
        <v>69012250</v>
      </c>
      <c r="AO47">
        <f>INDEX('PP Values - SD|ISD|CC'!AL:AL, MATCH($B47,'PP Values - SD|ISD|CC'!$B:$B,0))</f>
        <v>0</v>
      </c>
      <c r="AP47">
        <f>INDEX('PP Values - SD|ISD|CC'!AM:AM, MATCH($B47,'PP Values - SD|ISD|CC'!$B:$B,0))</f>
        <v>82641780</v>
      </c>
    </row>
    <row r="48" spans="1:42" x14ac:dyDescent="0.3">
      <c r="A48" s="116" t="s">
        <v>94</v>
      </c>
      <c r="B48" s="116" t="s">
        <v>275</v>
      </c>
      <c r="C48" s="116" t="s">
        <v>94</v>
      </c>
      <c r="D48" s="116" t="s">
        <v>275</v>
      </c>
      <c r="E48" s="116" t="s">
        <v>276</v>
      </c>
      <c r="F48" s="116" t="s">
        <v>251</v>
      </c>
      <c r="H48" s="116" t="s">
        <v>100</v>
      </c>
      <c r="I48" s="116" t="s">
        <v>274</v>
      </c>
      <c r="J48" s="116" t="s">
        <v>252</v>
      </c>
      <c r="K48">
        <f>INDEX('PP Values - SD|ISD|CC'!H:H, MATCH($B48,'PP Values - SD|ISD|CC'!$B:$B,0))</f>
        <v>6000300</v>
      </c>
      <c r="L48">
        <f>INDEX('PP Values - SD|ISD|CC'!I:I, MATCH($B48,'PP Values - SD|ISD|CC'!$B:$B,0))</f>
        <v>1187850</v>
      </c>
      <c r="M48">
        <f>INDEX('PP Values - SD|ISD|CC'!J:J, MATCH($B48,'PP Values - SD|ISD|CC'!$B:$B,0))</f>
        <v>0</v>
      </c>
      <c r="N48">
        <f>INDEX('PP Values - SD|ISD|CC'!K:K, MATCH($B48,'PP Values - SD|ISD|CC'!$B:$B,0))</f>
        <v>60050</v>
      </c>
      <c r="O48">
        <f>INDEX('PP Values - SD|ISD|CC'!L:L, MATCH($B48,'PP Values - SD|ISD|CC'!$B:$B,0))</f>
        <v>0</v>
      </c>
      <c r="P48">
        <f>INDEX('PP Values - SD|ISD|CC'!M:M, MATCH($B48,'PP Values - SD|ISD|CC'!$B:$B,0))</f>
        <v>7248200</v>
      </c>
      <c r="Q48">
        <f>INDEX('PP Values - SD|ISD|CC'!N:N, MATCH($B48,'PP Values - SD|ISD|CC'!$B:$B,0))</f>
        <v>0</v>
      </c>
      <c r="R48">
        <f>INDEX('PP Values - SD|ISD|CC'!O:O, MATCH($B48,'PP Values - SD|ISD|CC'!$B:$B,0))</f>
        <v>0</v>
      </c>
      <c r="S48">
        <f>INDEX('PP Values - SD|ISD|CC'!P:P, MATCH($B48,'PP Values - SD|ISD|CC'!$B:$B,0))</f>
        <v>5818200</v>
      </c>
      <c r="T48">
        <f>INDEX('PP Values - SD|ISD|CC'!Q:Q, MATCH($B48,'PP Values - SD|ISD|CC'!$B:$B,0))</f>
        <v>1292000</v>
      </c>
      <c r="U48">
        <f>INDEX('PP Values - SD|ISD|CC'!R:R, MATCH($B48,'PP Values - SD|ISD|CC'!$B:$B,0))</f>
        <v>0</v>
      </c>
      <c r="V48">
        <f>INDEX('PP Values - SD|ISD|CC'!S:S, MATCH($B48,'PP Values - SD|ISD|CC'!$B:$B,0))</f>
        <v>48450</v>
      </c>
      <c r="W48">
        <f>INDEX('PP Values - SD|ISD|CC'!T:T, MATCH($B48,'PP Values - SD|ISD|CC'!$B:$B,0))</f>
        <v>0</v>
      </c>
      <c r="X48">
        <f>INDEX('PP Values - SD|ISD|CC'!U:U, MATCH($B48,'PP Values - SD|ISD|CC'!$B:$B,0))</f>
        <v>7158650</v>
      </c>
      <c r="Y48">
        <f>INDEX('PP Values - SD|ISD|CC'!V:V, MATCH($B48,'PP Values - SD|ISD|CC'!$B:$B,0))</f>
        <v>0</v>
      </c>
      <c r="Z48">
        <f>INDEX('PP Values - SD|ISD|CC'!W:W, MATCH($B48,'PP Values - SD|ISD|CC'!$B:$B,0))</f>
        <v>0</v>
      </c>
      <c r="AA48">
        <f>INDEX('PP Values - SD|ISD|CC'!X:X, MATCH($B48,'PP Values - SD|ISD|CC'!$B:$B,0))</f>
        <v>4855300</v>
      </c>
      <c r="AB48">
        <f>INDEX('PP Values - SD|ISD|CC'!Y:Y, MATCH($B48,'PP Values - SD|ISD|CC'!$B:$B,0))</f>
        <v>1876100</v>
      </c>
      <c r="AC48">
        <f>INDEX('PP Values - SD|ISD|CC'!Z:Z, MATCH($B48,'PP Values - SD|ISD|CC'!$B:$B,0))</f>
        <v>0</v>
      </c>
      <c r="AD48">
        <f>INDEX('PP Values - SD|ISD|CC'!AA:AA, MATCH($B48,'PP Values - SD|ISD|CC'!$B:$B,0))</f>
        <v>43100</v>
      </c>
      <c r="AE48">
        <f>INDEX('PP Values - SD|ISD|CC'!AB:AB, MATCH($B48,'PP Values - SD|ISD|CC'!$B:$B,0))</f>
        <v>0</v>
      </c>
      <c r="AF48">
        <f>INDEX('PP Values - SD|ISD|CC'!AC:AC, MATCH($B48,'PP Values - SD|ISD|CC'!$B:$B,0))</f>
        <v>6774500</v>
      </c>
      <c r="AG48">
        <f>INDEX('PP Values - SD|ISD|CC'!AD:AD, MATCH($B48,'PP Values - SD|ISD|CC'!$B:$B,0))</f>
        <v>0</v>
      </c>
      <c r="AH48">
        <f>INDEX('PP Values - SD|ISD|CC'!AE:AE, MATCH($B48,'PP Values - SD|ISD|CC'!$B:$B,0))</f>
        <v>0</v>
      </c>
      <c r="AI48">
        <f>INDEX('PP Values - SD|ISD|CC'!AF:AF, MATCH($B48,'PP Values - SD|ISD|CC'!$B:$B,0))</f>
        <v>6244300</v>
      </c>
      <c r="AJ48">
        <f>INDEX('PP Values - SD|ISD|CC'!AG:AG, MATCH($B48,'PP Values - SD|ISD|CC'!$B:$B,0))</f>
        <v>3889800</v>
      </c>
      <c r="AK48">
        <f>INDEX('PP Values - SD|ISD|CC'!AH:AH, MATCH($B48,'PP Values - SD|ISD|CC'!$B:$B,0))</f>
        <v>0</v>
      </c>
      <c r="AL48">
        <f>INDEX('PP Values - SD|ISD|CC'!AI:AI, MATCH($B48,'PP Values - SD|ISD|CC'!$B:$B,0))</f>
        <v>0</v>
      </c>
      <c r="AM48">
        <f>INDEX('PP Values - SD|ISD|CC'!AJ:AJ, MATCH($B48,'PP Values - SD|ISD|CC'!$B:$B,0))</f>
        <v>0</v>
      </c>
      <c r="AN48">
        <f>INDEX('PP Values - SD|ISD|CC'!AK:AK, MATCH($B48,'PP Values - SD|ISD|CC'!$B:$B,0))</f>
        <v>10134100</v>
      </c>
      <c r="AO48">
        <f>INDEX('PP Values - SD|ISD|CC'!AL:AL, MATCH($B48,'PP Values - SD|ISD|CC'!$B:$B,0))</f>
        <v>0</v>
      </c>
      <c r="AP48">
        <f>INDEX('PP Values - SD|ISD|CC'!AM:AM, MATCH($B48,'PP Values - SD|ISD|CC'!$B:$B,0))</f>
        <v>-2885900</v>
      </c>
    </row>
    <row r="49" spans="1:42" x14ac:dyDescent="0.3">
      <c r="A49" s="116" t="s">
        <v>94</v>
      </c>
      <c r="B49" s="116" t="s">
        <v>277</v>
      </c>
      <c r="C49" s="116" t="s">
        <v>94</v>
      </c>
      <c r="D49" s="116" t="s">
        <v>277</v>
      </c>
      <c r="E49" s="116" t="s">
        <v>278</v>
      </c>
      <c r="F49" s="116" t="s">
        <v>251</v>
      </c>
      <c r="H49" s="116" t="s">
        <v>100</v>
      </c>
      <c r="I49" s="116" t="s">
        <v>274</v>
      </c>
      <c r="J49" s="116" t="s">
        <v>252</v>
      </c>
      <c r="K49">
        <f>INDEX('PP Values - SD|ISD|CC'!H:H, MATCH($B49,'PP Values - SD|ISD|CC'!$B:$B,0))</f>
        <v>51962300</v>
      </c>
      <c r="L49">
        <f>INDEX('PP Values - SD|ISD|CC'!I:I, MATCH($B49,'PP Values - SD|ISD|CC'!$B:$B,0))</f>
        <v>4495300</v>
      </c>
      <c r="M49">
        <f>INDEX('PP Values - SD|ISD|CC'!J:J, MATCH($B49,'PP Values - SD|ISD|CC'!$B:$B,0))</f>
        <v>0</v>
      </c>
      <c r="N49">
        <f>INDEX('PP Values - SD|ISD|CC'!K:K, MATCH($B49,'PP Values - SD|ISD|CC'!$B:$B,0))</f>
        <v>627700</v>
      </c>
      <c r="O49">
        <f>INDEX('PP Values - SD|ISD|CC'!L:L, MATCH($B49,'PP Values - SD|ISD|CC'!$B:$B,0))</f>
        <v>0</v>
      </c>
      <c r="P49">
        <f>INDEX('PP Values - SD|ISD|CC'!M:M, MATCH($B49,'PP Values - SD|ISD|CC'!$B:$B,0))</f>
        <v>57085300</v>
      </c>
      <c r="Q49">
        <f>INDEX('PP Values - SD|ISD|CC'!N:N, MATCH($B49,'PP Values - SD|ISD|CC'!$B:$B,0))</f>
        <v>0</v>
      </c>
      <c r="R49">
        <f>INDEX('PP Values - SD|ISD|CC'!O:O, MATCH($B49,'PP Values - SD|ISD|CC'!$B:$B,0))</f>
        <v>0</v>
      </c>
      <c r="S49">
        <f>INDEX('PP Values - SD|ISD|CC'!P:P, MATCH($B49,'PP Values - SD|ISD|CC'!$B:$B,0))</f>
        <v>47646800</v>
      </c>
      <c r="T49">
        <f>INDEX('PP Values - SD|ISD|CC'!Q:Q, MATCH($B49,'PP Values - SD|ISD|CC'!$B:$B,0))</f>
        <v>4134600</v>
      </c>
      <c r="U49">
        <f>INDEX('PP Values - SD|ISD|CC'!R:R, MATCH($B49,'PP Values - SD|ISD|CC'!$B:$B,0))</f>
        <v>0</v>
      </c>
      <c r="V49">
        <f>INDEX('PP Values - SD|ISD|CC'!S:S, MATCH($B49,'PP Values - SD|ISD|CC'!$B:$B,0))</f>
        <v>2031350</v>
      </c>
      <c r="W49">
        <f>INDEX('PP Values - SD|ISD|CC'!T:T, MATCH($B49,'PP Values - SD|ISD|CC'!$B:$B,0))</f>
        <v>0</v>
      </c>
      <c r="X49">
        <f>INDEX('PP Values - SD|ISD|CC'!U:U, MATCH($B49,'PP Values - SD|ISD|CC'!$B:$B,0))</f>
        <v>53812750</v>
      </c>
      <c r="Y49">
        <f>INDEX('PP Values - SD|ISD|CC'!V:V, MATCH($B49,'PP Values - SD|ISD|CC'!$B:$B,0))</f>
        <v>0</v>
      </c>
      <c r="Z49">
        <f>INDEX('PP Values - SD|ISD|CC'!W:W, MATCH($B49,'PP Values - SD|ISD|CC'!$B:$B,0))</f>
        <v>0</v>
      </c>
      <c r="AA49">
        <f>INDEX('PP Values - SD|ISD|CC'!X:X, MATCH($B49,'PP Values - SD|ISD|CC'!$B:$B,0))</f>
        <v>49293600</v>
      </c>
      <c r="AB49">
        <f>INDEX('PP Values - SD|ISD|CC'!Y:Y, MATCH($B49,'PP Values - SD|ISD|CC'!$B:$B,0))</f>
        <v>3602000</v>
      </c>
      <c r="AC49">
        <f>INDEX('PP Values - SD|ISD|CC'!Z:Z, MATCH($B49,'PP Values - SD|ISD|CC'!$B:$B,0))</f>
        <v>0</v>
      </c>
      <c r="AD49">
        <f>INDEX('PP Values - SD|ISD|CC'!AA:AA, MATCH($B49,'PP Values - SD|ISD|CC'!$B:$B,0))</f>
        <v>1932050</v>
      </c>
      <c r="AE49">
        <f>INDEX('PP Values - SD|ISD|CC'!AB:AB, MATCH($B49,'PP Values - SD|ISD|CC'!$B:$B,0))</f>
        <v>0</v>
      </c>
      <c r="AF49">
        <f>INDEX('PP Values - SD|ISD|CC'!AC:AC, MATCH($B49,'PP Values - SD|ISD|CC'!$B:$B,0))</f>
        <v>54827650</v>
      </c>
      <c r="AG49">
        <f>INDEX('PP Values - SD|ISD|CC'!AD:AD, MATCH($B49,'PP Values - SD|ISD|CC'!$B:$B,0))</f>
        <v>0</v>
      </c>
      <c r="AH49">
        <f>INDEX('PP Values - SD|ISD|CC'!AE:AE, MATCH($B49,'PP Values - SD|ISD|CC'!$B:$B,0))</f>
        <v>0</v>
      </c>
      <c r="AI49">
        <f>INDEX('PP Values - SD|ISD|CC'!AF:AF, MATCH($B49,'PP Values - SD|ISD|CC'!$B:$B,0))</f>
        <v>41335232</v>
      </c>
      <c r="AJ49">
        <f>INDEX('PP Values - SD|ISD|CC'!AG:AG, MATCH($B49,'PP Values - SD|ISD|CC'!$B:$B,0))</f>
        <v>96100</v>
      </c>
      <c r="AK49">
        <f>INDEX('PP Values - SD|ISD|CC'!AH:AH, MATCH($B49,'PP Values - SD|ISD|CC'!$B:$B,0))</f>
        <v>0</v>
      </c>
      <c r="AL49">
        <f>INDEX('PP Values - SD|ISD|CC'!AI:AI, MATCH($B49,'PP Values - SD|ISD|CC'!$B:$B,0))</f>
        <v>0</v>
      </c>
      <c r="AM49">
        <f>INDEX('PP Values - SD|ISD|CC'!AJ:AJ, MATCH($B49,'PP Values - SD|ISD|CC'!$B:$B,0))</f>
        <v>0</v>
      </c>
      <c r="AN49">
        <f>INDEX('PP Values - SD|ISD|CC'!AK:AK, MATCH($B49,'PP Values - SD|ISD|CC'!$B:$B,0))</f>
        <v>41431332</v>
      </c>
      <c r="AO49">
        <f>INDEX('PP Values - SD|ISD|CC'!AL:AL, MATCH($B49,'PP Values - SD|ISD|CC'!$B:$B,0))</f>
        <v>0</v>
      </c>
      <c r="AP49">
        <f>INDEX('PP Values - SD|ISD|CC'!AM:AM, MATCH($B49,'PP Values - SD|ISD|CC'!$B:$B,0))</f>
        <v>15653968</v>
      </c>
    </row>
    <row r="50" spans="1:42" x14ac:dyDescent="0.3">
      <c r="A50" s="116" t="s">
        <v>94</v>
      </c>
      <c r="B50" s="116" t="s">
        <v>279</v>
      </c>
      <c r="C50" s="116" t="s">
        <v>94</v>
      </c>
      <c r="D50" s="116" t="s">
        <v>279</v>
      </c>
      <c r="E50" s="116" t="s">
        <v>280</v>
      </c>
      <c r="F50" s="116" t="s">
        <v>251</v>
      </c>
      <c r="H50" s="116" t="s">
        <v>96</v>
      </c>
      <c r="I50" s="116" t="s">
        <v>274</v>
      </c>
      <c r="J50" s="116" t="s">
        <v>252</v>
      </c>
      <c r="K50">
        <f>INDEX('PP Values - SD|ISD|CC'!H:H, MATCH($B50,'PP Values - SD|ISD|CC'!$B:$B,0))</f>
        <v>6369702</v>
      </c>
      <c r="L50">
        <f>INDEX('PP Values - SD|ISD|CC'!I:I, MATCH($B50,'PP Values - SD|ISD|CC'!$B:$B,0))</f>
        <v>1067700</v>
      </c>
      <c r="M50">
        <f>INDEX('PP Values - SD|ISD|CC'!J:J, MATCH($B50,'PP Values - SD|ISD|CC'!$B:$B,0))</f>
        <v>0</v>
      </c>
      <c r="N50">
        <f>INDEX('PP Values - SD|ISD|CC'!K:K, MATCH($B50,'PP Values - SD|ISD|CC'!$B:$B,0))</f>
        <v>112300</v>
      </c>
      <c r="O50">
        <f>INDEX('PP Values - SD|ISD|CC'!L:L, MATCH($B50,'PP Values - SD|ISD|CC'!$B:$B,0))</f>
        <v>0</v>
      </c>
      <c r="P50">
        <f>INDEX('PP Values - SD|ISD|CC'!M:M, MATCH($B50,'PP Values - SD|ISD|CC'!$B:$B,0))</f>
        <v>7549702</v>
      </c>
      <c r="Q50">
        <f>INDEX('PP Values - SD|ISD|CC'!N:N, MATCH($B50,'PP Values - SD|ISD|CC'!$B:$B,0))</f>
        <v>0</v>
      </c>
      <c r="R50">
        <f>INDEX('PP Values - SD|ISD|CC'!O:O, MATCH($B50,'PP Values - SD|ISD|CC'!$B:$B,0))</f>
        <v>0</v>
      </c>
      <c r="S50">
        <f>INDEX('PP Values - SD|ISD|CC'!P:P, MATCH($B50,'PP Values - SD|ISD|CC'!$B:$B,0))</f>
        <v>5584800</v>
      </c>
      <c r="T50">
        <f>INDEX('PP Values - SD|ISD|CC'!Q:Q, MATCH($B50,'PP Values - SD|ISD|CC'!$B:$B,0))</f>
        <v>1316300</v>
      </c>
      <c r="U50">
        <f>INDEX('PP Values - SD|ISD|CC'!R:R, MATCH($B50,'PP Values - SD|ISD|CC'!$B:$B,0))</f>
        <v>0</v>
      </c>
      <c r="V50">
        <f>INDEX('PP Values - SD|ISD|CC'!S:S, MATCH($B50,'PP Values - SD|ISD|CC'!$B:$B,0))</f>
        <v>320700</v>
      </c>
      <c r="W50">
        <f>INDEX('PP Values - SD|ISD|CC'!T:T, MATCH($B50,'PP Values - SD|ISD|CC'!$B:$B,0))</f>
        <v>0</v>
      </c>
      <c r="X50">
        <f>INDEX('PP Values - SD|ISD|CC'!U:U, MATCH($B50,'PP Values - SD|ISD|CC'!$B:$B,0))</f>
        <v>7221800</v>
      </c>
      <c r="Y50">
        <f>INDEX('PP Values - SD|ISD|CC'!V:V, MATCH($B50,'PP Values - SD|ISD|CC'!$B:$B,0))</f>
        <v>0</v>
      </c>
      <c r="Z50">
        <f>INDEX('PP Values - SD|ISD|CC'!W:W, MATCH($B50,'PP Values - SD|ISD|CC'!$B:$B,0))</f>
        <v>0</v>
      </c>
      <c r="AA50">
        <f>INDEX('PP Values - SD|ISD|CC'!X:X, MATCH($B50,'PP Values - SD|ISD|CC'!$B:$B,0))</f>
        <v>4416000</v>
      </c>
      <c r="AB50">
        <f>INDEX('PP Values - SD|ISD|CC'!Y:Y, MATCH($B50,'PP Values - SD|ISD|CC'!$B:$B,0))</f>
        <v>1551700</v>
      </c>
      <c r="AC50">
        <f>INDEX('PP Values - SD|ISD|CC'!Z:Z, MATCH($B50,'PP Values - SD|ISD|CC'!$B:$B,0))</f>
        <v>0</v>
      </c>
      <c r="AD50">
        <f>INDEX('PP Values - SD|ISD|CC'!AA:AA, MATCH($B50,'PP Values - SD|ISD|CC'!$B:$B,0))</f>
        <v>314400</v>
      </c>
      <c r="AE50">
        <f>INDEX('PP Values - SD|ISD|CC'!AB:AB, MATCH($B50,'PP Values - SD|ISD|CC'!$B:$B,0))</f>
        <v>0</v>
      </c>
      <c r="AF50">
        <f>INDEX('PP Values - SD|ISD|CC'!AC:AC, MATCH($B50,'PP Values - SD|ISD|CC'!$B:$B,0))</f>
        <v>6282100</v>
      </c>
      <c r="AG50">
        <f>INDEX('PP Values - SD|ISD|CC'!AD:AD, MATCH($B50,'PP Values - SD|ISD|CC'!$B:$B,0))</f>
        <v>0</v>
      </c>
      <c r="AH50">
        <f>INDEX('PP Values - SD|ISD|CC'!AE:AE, MATCH($B50,'PP Values - SD|ISD|CC'!$B:$B,0))</f>
        <v>0</v>
      </c>
      <c r="AI50">
        <f>INDEX('PP Values - SD|ISD|CC'!AF:AF, MATCH($B50,'PP Values - SD|ISD|CC'!$B:$B,0))</f>
        <v>10975400</v>
      </c>
      <c r="AJ50">
        <f>INDEX('PP Values - SD|ISD|CC'!AG:AG, MATCH($B50,'PP Values - SD|ISD|CC'!$B:$B,0))</f>
        <v>166600</v>
      </c>
      <c r="AK50">
        <f>INDEX('PP Values - SD|ISD|CC'!AH:AH, MATCH($B50,'PP Values - SD|ISD|CC'!$B:$B,0))</f>
        <v>0</v>
      </c>
      <c r="AL50">
        <f>INDEX('PP Values - SD|ISD|CC'!AI:AI, MATCH($B50,'PP Values - SD|ISD|CC'!$B:$B,0))</f>
        <v>0</v>
      </c>
      <c r="AM50">
        <f>INDEX('PP Values - SD|ISD|CC'!AJ:AJ, MATCH($B50,'PP Values - SD|ISD|CC'!$B:$B,0))</f>
        <v>0</v>
      </c>
      <c r="AN50">
        <f>INDEX('PP Values - SD|ISD|CC'!AK:AK, MATCH($B50,'PP Values - SD|ISD|CC'!$B:$B,0))</f>
        <v>11142000</v>
      </c>
      <c r="AO50">
        <f>INDEX('PP Values - SD|ISD|CC'!AL:AL, MATCH($B50,'PP Values - SD|ISD|CC'!$B:$B,0))</f>
        <v>0</v>
      </c>
      <c r="AP50">
        <f>INDEX('PP Values - SD|ISD|CC'!AM:AM, MATCH($B50,'PP Values - SD|ISD|CC'!$B:$B,0))</f>
        <v>-3592298</v>
      </c>
    </row>
    <row r="51" spans="1:42" x14ac:dyDescent="0.3">
      <c r="A51" s="116" t="s">
        <v>94</v>
      </c>
      <c r="B51" s="116" t="s">
        <v>281</v>
      </c>
      <c r="C51" s="116" t="s">
        <v>94</v>
      </c>
      <c r="D51" s="116" t="s">
        <v>281</v>
      </c>
      <c r="E51" s="116" t="s">
        <v>282</v>
      </c>
      <c r="F51" s="116" t="s">
        <v>251</v>
      </c>
      <c r="H51" s="116" t="s">
        <v>96</v>
      </c>
      <c r="I51" s="116" t="s">
        <v>274</v>
      </c>
      <c r="J51" s="116" t="s">
        <v>252</v>
      </c>
      <c r="K51">
        <f>INDEX('PP Values - SD|ISD|CC'!H:H, MATCH($B51,'PP Values - SD|ISD|CC'!$B:$B,0))</f>
        <v>12521780</v>
      </c>
      <c r="L51">
        <f>INDEX('PP Values - SD|ISD|CC'!I:I, MATCH($B51,'PP Values - SD|ISD|CC'!$B:$B,0))</f>
        <v>159600</v>
      </c>
      <c r="M51">
        <f>INDEX('PP Values - SD|ISD|CC'!J:J, MATCH($B51,'PP Values - SD|ISD|CC'!$B:$B,0))</f>
        <v>0</v>
      </c>
      <c r="N51">
        <f>INDEX('PP Values - SD|ISD|CC'!K:K, MATCH($B51,'PP Values - SD|ISD|CC'!$B:$B,0))</f>
        <v>101400</v>
      </c>
      <c r="O51">
        <f>INDEX('PP Values - SD|ISD|CC'!L:L, MATCH($B51,'PP Values - SD|ISD|CC'!$B:$B,0))</f>
        <v>0</v>
      </c>
      <c r="P51">
        <f>INDEX('PP Values - SD|ISD|CC'!M:M, MATCH($B51,'PP Values - SD|ISD|CC'!$B:$B,0))</f>
        <v>12782780</v>
      </c>
      <c r="Q51">
        <f>INDEX('PP Values - SD|ISD|CC'!N:N, MATCH($B51,'PP Values - SD|ISD|CC'!$B:$B,0))</f>
        <v>0</v>
      </c>
      <c r="R51">
        <f>INDEX('PP Values - SD|ISD|CC'!O:O, MATCH($B51,'PP Values - SD|ISD|CC'!$B:$B,0))</f>
        <v>0</v>
      </c>
      <c r="S51">
        <f>INDEX('PP Values - SD|ISD|CC'!P:P, MATCH($B51,'PP Values - SD|ISD|CC'!$B:$B,0))</f>
        <v>10893000</v>
      </c>
      <c r="T51">
        <f>INDEX('PP Values - SD|ISD|CC'!Q:Q, MATCH($B51,'PP Values - SD|ISD|CC'!$B:$B,0))</f>
        <v>155100</v>
      </c>
      <c r="U51">
        <f>INDEX('PP Values - SD|ISD|CC'!R:R, MATCH($B51,'PP Values - SD|ISD|CC'!$B:$B,0))</f>
        <v>0</v>
      </c>
      <c r="V51">
        <f>INDEX('PP Values - SD|ISD|CC'!S:S, MATCH($B51,'PP Values - SD|ISD|CC'!$B:$B,0))</f>
        <v>113450</v>
      </c>
      <c r="W51">
        <f>INDEX('PP Values - SD|ISD|CC'!T:T, MATCH($B51,'PP Values - SD|ISD|CC'!$B:$B,0))</f>
        <v>0</v>
      </c>
      <c r="X51">
        <f>INDEX('PP Values - SD|ISD|CC'!U:U, MATCH($B51,'PP Values - SD|ISD|CC'!$B:$B,0))</f>
        <v>11161550</v>
      </c>
      <c r="Y51">
        <f>INDEX('PP Values - SD|ISD|CC'!V:V, MATCH($B51,'PP Values - SD|ISD|CC'!$B:$B,0))</f>
        <v>0</v>
      </c>
      <c r="Z51">
        <f>INDEX('PP Values - SD|ISD|CC'!W:W, MATCH($B51,'PP Values - SD|ISD|CC'!$B:$B,0))</f>
        <v>0</v>
      </c>
      <c r="AA51">
        <f>INDEX('PP Values - SD|ISD|CC'!X:X, MATCH($B51,'PP Values - SD|ISD|CC'!$B:$B,0))</f>
        <v>11752600</v>
      </c>
      <c r="AB51">
        <f>INDEX('PP Values - SD|ISD|CC'!Y:Y, MATCH($B51,'PP Values - SD|ISD|CC'!$B:$B,0))</f>
        <v>155100</v>
      </c>
      <c r="AC51">
        <f>INDEX('PP Values - SD|ISD|CC'!Z:Z, MATCH($B51,'PP Values - SD|ISD|CC'!$B:$B,0))</f>
        <v>0</v>
      </c>
      <c r="AD51">
        <f>INDEX('PP Values - SD|ISD|CC'!AA:AA, MATCH($B51,'PP Values - SD|ISD|CC'!$B:$B,0))</f>
        <v>105900</v>
      </c>
      <c r="AE51">
        <f>INDEX('PP Values - SD|ISD|CC'!AB:AB, MATCH($B51,'PP Values - SD|ISD|CC'!$B:$B,0))</f>
        <v>0</v>
      </c>
      <c r="AF51">
        <f>INDEX('PP Values - SD|ISD|CC'!AC:AC, MATCH($B51,'PP Values - SD|ISD|CC'!$B:$B,0))</f>
        <v>12013600</v>
      </c>
      <c r="AG51">
        <f>INDEX('PP Values - SD|ISD|CC'!AD:AD, MATCH($B51,'PP Values - SD|ISD|CC'!$B:$B,0))</f>
        <v>0</v>
      </c>
      <c r="AH51">
        <f>INDEX('PP Values - SD|ISD|CC'!AE:AE, MATCH($B51,'PP Values - SD|ISD|CC'!$B:$B,0))</f>
        <v>0</v>
      </c>
      <c r="AI51">
        <f>INDEX('PP Values - SD|ISD|CC'!AF:AF, MATCH($B51,'PP Values - SD|ISD|CC'!$B:$B,0))</f>
        <v>10671200</v>
      </c>
      <c r="AJ51">
        <f>INDEX('PP Values - SD|ISD|CC'!AG:AG, MATCH($B51,'PP Values - SD|ISD|CC'!$B:$B,0))</f>
        <v>295300</v>
      </c>
      <c r="AK51">
        <f>INDEX('PP Values - SD|ISD|CC'!AH:AH, MATCH($B51,'PP Values - SD|ISD|CC'!$B:$B,0))</f>
        <v>0</v>
      </c>
      <c r="AL51">
        <f>INDEX('PP Values - SD|ISD|CC'!AI:AI, MATCH($B51,'PP Values - SD|ISD|CC'!$B:$B,0))</f>
        <v>0</v>
      </c>
      <c r="AM51">
        <f>INDEX('PP Values - SD|ISD|CC'!AJ:AJ, MATCH($B51,'PP Values - SD|ISD|CC'!$B:$B,0))</f>
        <v>0</v>
      </c>
      <c r="AN51">
        <f>INDEX('PP Values - SD|ISD|CC'!AK:AK, MATCH($B51,'PP Values - SD|ISD|CC'!$B:$B,0))</f>
        <v>10966500</v>
      </c>
      <c r="AO51">
        <f>INDEX('PP Values - SD|ISD|CC'!AL:AL, MATCH($B51,'PP Values - SD|ISD|CC'!$B:$B,0))</f>
        <v>0</v>
      </c>
      <c r="AP51">
        <f>INDEX('PP Values - SD|ISD|CC'!AM:AM, MATCH($B51,'PP Values - SD|ISD|CC'!$B:$B,0))</f>
        <v>1816280</v>
      </c>
    </row>
    <row r="52" spans="1:42" x14ac:dyDescent="0.3">
      <c r="A52" s="116" t="s">
        <v>94</v>
      </c>
      <c r="B52" s="116" t="s">
        <v>283</v>
      </c>
      <c r="C52" s="116" t="s">
        <v>94</v>
      </c>
      <c r="D52" s="116" t="s">
        <v>283</v>
      </c>
      <c r="E52" s="116" t="s">
        <v>284</v>
      </c>
      <c r="F52" s="116" t="s">
        <v>251</v>
      </c>
      <c r="H52" s="116" t="s">
        <v>100</v>
      </c>
      <c r="I52" s="116" t="s">
        <v>274</v>
      </c>
      <c r="J52" s="116" t="s">
        <v>252</v>
      </c>
      <c r="K52">
        <f>INDEX('PP Values - SD|ISD|CC'!H:H, MATCH($B52,'PP Values - SD|ISD|CC'!$B:$B,0))</f>
        <v>10342870</v>
      </c>
      <c r="L52">
        <f>INDEX('PP Values - SD|ISD|CC'!I:I, MATCH($B52,'PP Values - SD|ISD|CC'!$B:$B,0))</f>
        <v>6599550</v>
      </c>
      <c r="M52">
        <f>INDEX('PP Values - SD|ISD|CC'!J:J, MATCH($B52,'PP Values - SD|ISD|CC'!$B:$B,0))</f>
        <v>0</v>
      </c>
      <c r="N52">
        <f>INDEX('PP Values - SD|ISD|CC'!K:K, MATCH($B52,'PP Values - SD|ISD|CC'!$B:$B,0))</f>
        <v>2855350</v>
      </c>
      <c r="O52">
        <f>INDEX('PP Values - SD|ISD|CC'!L:L, MATCH($B52,'PP Values - SD|ISD|CC'!$B:$B,0))</f>
        <v>0</v>
      </c>
      <c r="P52">
        <f>INDEX('PP Values - SD|ISD|CC'!M:M, MATCH($B52,'PP Values - SD|ISD|CC'!$B:$B,0))</f>
        <v>19797770</v>
      </c>
      <c r="Q52">
        <f>INDEX('PP Values - SD|ISD|CC'!N:N, MATCH($B52,'PP Values - SD|ISD|CC'!$B:$B,0))</f>
        <v>0</v>
      </c>
      <c r="R52">
        <f>INDEX('PP Values - SD|ISD|CC'!O:O, MATCH($B52,'PP Values - SD|ISD|CC'!$B:$B,0))</f>
        <v>0</v>
      </c>
      <c r="S52">
        <f>INDEX('PP Values - SD|ISD|CC'!P:P, MATCH($B52,'PP Values - SD|ISD|CC'!$B:$B,0))</f>
        <v>9260000</v>
      </c>
      <c r="T52">
        <f>INDEX('PP Values - SD|ISD|CC'!Q:Q, MATCH($B52,'PP Values - SD|ISD|CC'!$B:$B,0))</f>
        <v>5853900</v>
      </c>
      <c r="U52">
        <f>INDEX('PP Values - SD|ISD|CC'!R:R, MATCH($B52,'PP Values - SD|ISD|CC'!$B:$B,0))</f>
        <v>0</v>
      </c>
      <c r="V52">
        <f>INDEX('PP Values - SD|ISD|CC'!S:S, MATCH($B52,'PP Values - SD|ISD|CC'!$B:$B,0))</f>
        <v>2365625</v>
      </c>
      <c r="W52">
        <f>INDEX('PP Values - SD|ISD|CC'!T:T, MATCH($B52,'PP Values - SD|ISD|CC'!$B:$B,0))</f>
        <v>0</v>
      </c>
      <c r="X52">
        <f>INDEX('PP Values - SD|ISD|CC'!U:U, MATCH($B52,'PP Values - SD|ISD|CC'!$B:$B,0))</f>
        <v>17479525</v>
      </c>
      <c r="Y52">
        <f>INDEX('PP Values - SD|ISD|CC'!V:V, MATCH($B52,'PP Values - SD|ISD|CC'!$B:$B,0))</f>
        <v>0</v>
      </c>
      <c r="Z52">
        <f>INDEX('PP Values - SD|ISD|CC'!W:W, MATCH($B52,'PP Values - SD|ISD|CC'!$B:$B,0))</f>
        <v>0</v>
      </c>
      <c r="AA52">
        <f>INDEX('PP Values - SD|ISD|CC'!X:X, MATCH($B52,'PP Values - SD|ISD|CC'!$B:$B,0))</f>
        <v>9263850</v>
      </c>
      <c r="AB52">
        <f>INDEX('PP Values - SD|ISD|CC'!Y:Y, MATCH($B52,'PP Values - SD|ISD|CC'!$B:$B,0))</f>
        <v>3667850</v>
      </c>
      <c r="AC52">
        <f>INDEX('PP Values - SD|ISD|CC'!Z:Z, MATCH($B52,'PP Values - SD|ISD|CC'!$B:$B,0))</f>
        <v>0</v>
      </c>
      <c r="AD52">
        <f>INDEX('PP Values - SD|ISD|CC'!AA:AA, MATCH($B52,'PP Values - SD|ISD|CC'!$B:$B,0))</f>
        <v>2573300</v>
      </c>
      <c r="AE52">
        <f>INDEX('PP Values - SD|ISD|CC'!AB:AB, MATCH($B52,'PP Values - SD|ISD|CC'!$B:$B,0))</f>
        <v>0</v>
      </c>
      <c r="AF52">
        <f>INDEX('PP Values - SD|ISD|CC'!AC:AC, MATCH($B52,'PP Values - SD|ISD|CC'!$B:$B,0))</f>
        <v>15505000</v>
      </c>
      <c r="AG52">
        <f>INDEX('PP Values - SD|ISD|CC'!AD:AD, MATCH($B52,'PP Values - SD|ISD|CC'!$B:$B,0))</f>
        <v>0</v>
      </c>
      <c r="AH52">
        <f>INDEX('PP Values - SD|ISD|CC'!AE:AE, MATCH($B52,'PP Values - SD|ISD|CC'!$B:$B,0))</f>
        <v>0</v>
      </c>
      <c r="AI52">
        <f>INDEX('PP Values - SD|ISD|CC'!AF:AF, MATCH($B52,'PP Values - SD|ISD|CC'!$B:$B,0))</f>
        <v>9345800</v>
      </c>
      <c r="AJ52">
        <f>INDEX('PP Values - SD|ISD|CC'!AG:AG, MATCH($B52,'PP Values - SD|ISD|CC'!$B:$B,0))</f>
        <v>2736100</v>
      </c>
      <c r="AK52">
        <f>INDEX('PP Values - SD|ISD|CC'!AH:AH, MATCH($B52,'PP Values - SD|ISD|CC'!$B:$B,0))</f>
        <v>0</v>
      </c>
      <c r="AL52">
        <f>INDEX('PP Values - SD|ISD|CC'!AI:AI, MATCH($B52,'PP Values - SD|ISD|CC'!$B:$B,0))</f>
        <v>1850</v>
      </c>
      <c r="AM52">
        <f>INDEX('PP Values - SD|ISD|CC'!AJ:AJ, MATCH($B52,'PP Values - SD|ISD|CC'!$B:$B,0))</f>
        <v>0</v>
      </c>
      <c r="AN52">
        <f>INDEX('PP Values - SD|ISD|CC'!AK:AK, MATCH($B52,'PP Values - SD|ISD|CC'!$B:$B,0))</f>
        <v>12083750</v>
      </c>
      <c r="AO52">
        <f>INDEX('PP Values - SD|ISD|CC'!AL:AL, MATCH($B52,'PP Values - SD|ISD|CC'!$B:$B,0))</f>
        <v>0</v>
      </c>
      <c r="AP52">
        <f>INDEX('PP Values - SD|ISD|CC'!AM:AM, MATCH($B52,'PP Values - SD|ISD|CC'!$B:$B,0))</f>
        <v>7714020</v>
      </c>
    </row>
    <row r="53" spans="1:42" x14ac:dyDescent="0.3">
      <c r="A53" s="116" t="s">
        <v>94</v>
      </c>
      <c r="B53" s="116" t="s">
        <v>285</v>
      </c>
      <c r="C53" s="116" t="s">
        <v>94</v>
      </c>
      <c r="D53" s="116" t="s">
        <v>285</v>
      </c>
      <c r="E53" s="116" t="s">
        <v>286</v>
      </c>
      <c r="F53" s="116" t="s">
        <v>251</v>
      </c>
      <c r="H53" s="116" t="s">
        <v>96</v>
      </c>
      <c r="I53" s="116" t="s">
        <v>274</v>
      </c>
      <c r="J53" s="116" t="s">
        <v>252</v>
      </c>
      <c r="K53">
        <f>INDEX('PP Values - SD|ISD|CC'!H:H, MATCH($B53,'PP Values - SD|ISD|CC'!$B:$B,0))</f>
        <v>17667700</v>
      </c>
      <c r="L53">
        <f>INDEX('PP Values - SD|ISD|CC'!I:I, MATCH($B53,'PP Values - SD|ISD|CC'!$B:$B,0))</f>
        <v>1989700</v>
      </c>
      <c r="M53">
        <f>INDEX('PP Values - SD|ISD|CC'!J:J, MATCH($B53,'PP Values - SD|ISD|CC'!$B:$B,0))</f>
        <v>146050</v>
      </c>
      <c r="N53">
        <f>INDEX('PP Values - SD|ISD|CC'!K:K, MATCH($B53,'PP Values - SD|ISD|CC'!$B:$B,0))</f>
        <v>1394750</v>
      </c>
      <c r="O53">
        <f>INDEX('PP Values - SD|ISD|CC'!L:L, MATCH($B53,'PP Values - SD|ISD|CC'!$B:$B,0))</f>
        <v>0</v>
      </c>
      <c r="P53">
        <f>INDEX('PP Values - SD|ISD|CC'!M:M, MATCH($B53,'PP Values - SD|ISD|CC'!$B:$B,0))</f>
        <v>21198200</v>
      </c>
      <c r="Q53">
        <f>INDEX('PP Values - SD|ISD|CC'!N:N, MATCH($B53,'PP Values - SD|ISD|CC'!$B:$B,0))</f>
        <v>0</v>
      </c>
      <c r="R53">
        <f>INDEX('PP Values - SD|ISD|CC'!O:O, MATCH($B53,'PP Values - SD|ISD|CC'!$B:$B,0))</f>
        <v>0</v>
      </c>
      <c r="S53">
        <f>INDEX('PP Values - SD|ISD|CC'!P:P, MATCH($B53,'PP Values - SD|ISD|CC'!$B:$B,0))</f>
        <v>15776900</v>
      </c>
      <c r="T53">
        <f>INDEX('PP Values - SD|ISD|CC'!Q:Q, MATCH($B53,'PP Values - SD|ISD|CC'!$B:$B,0))</f>
        <v>1950500</v>
      </c>
      <c r="U53">
        <f>INDEX('PP Values - SD|ISD|CC'!R:R, MATCH($B53,'PP Values - SD|ISD|CC'!$B:$B,0))</f>
        <v>0</v>
      </c>
      <c r="V53">
        <f>INDEX('PP Values - SD|ISD|CC'!S:S, MATCH($B53,'PP Values - SD|ISD|CC'!$B:$B,0))</f>
        <v>1255300</v>
      </c>
      <c r="W53">
        <f>INDEX('PP Values - SD|ISD|CC'!T:T, MATCH($B53,'PP Values - SD|ISD|CC'!$B:$B,0))</f>
        <v>0</v>
      </c>
      <c r="X53">
        <f>INDEX('PP Values - SD|ISD|CC'!U:U, MATCH($B53,'PP Values - SD|ISD|CC'!$B:$B,0))</f>
        <v>18982700</v>
      </c>
      <c r="Y53">
        <f>INDEX('PP Values - SD|ISD|CC'!V:V, MATCH($B53,'PP Values - SD|ISD|CC'!$B:$B,0))</f>
        <v>0</v>
      </c>
      <c r="Z53">
        <f>INDEX('PP Values - SD|ISD|CC'!W:W, MATCH($B53,'PP Values - SD|ISD|CC'!$B:$B,0))</f>
        <v>0</v>
      </c>
      <c r="AA53">
        <f>INDEX('PP Values - SD|ISD|CC'!X:X, MATCH($B53,'PP Values - SD|ISD|CC'!$B:$B,0))</f>
        <v>18613200</v>
      </c>
      <c r="AB53">
        <f>INDEX('PP Values - SD|ISD|CC'!Y:Y, MATCH($B53,'PP Values - SD|ISD|CC'!$B:$B,0))</f>
        <v>2233400</v>
      </c>
      <c r="AC53">
        <f>INDEX('PP Values - SD|ISD|CC'!Z:Z, MATCH($B53,'PP Values - SD|ISD|CC'!$B:$B,0))</f>
        <v>0</v>
      </c>
      <c r="AD53">
        <f>INDEX('PP Values - SD|ISD|CC'!AA:AA, MATCH($B53,'PP Values - SD|ISD|CC'!$B:$B,0))</f>
        <v>1540300</v>
      </c>
      <c r="AE53">
        <f>INDEX('PP Values - SD|ISD|CC'!AB:AB, MATCH($B53,'PP Values - SD|ISD|CC'!$B:$B,0))</f>
        <v>0</v>
      </c>
      <c r="AF53">
        <f>INDEX('PP Values - SD|ISD|CC'!AC:AC, MATCH($B53,'PP Values - SD|ISD|CC'!$B:$B,0))</f>
        <v>22386900</v>
      </c>
      <c r="AG53">
        <f>INDEX('PP Values - SD|ISD|CC'!AD:AD, MATCH($B53,'PP Values - SD|ISD|CC'!$B:$B,0))</f>
        <v>0</v>
      </c>
      <c r="AH53">
        <f>INDEX('PP Values - SD|ISD|CC'!AE:AE, MATCH($B53,'PP Values - SD|ISD|CC'!$B:$B,0))</f>
        <v>0</v>
      </c>
      <c r="AI53">
        <f>INDEX('PP Values - SD|ISD|CC'!AF:AF, MATCH($B53,'PP Values - SD|ISD|CC'!$B:$B,0))</f>
        <v>24275900</v>
      </c>
      <c r="AJ53">
        <f>INDEX('PP Values - SD|ISD|CC'!AG:AG, MATCH($B53,'PP Values - SD|ISD|CC'!$B:$B,0))</f>
        <v>1387400</v>
      </c>
      <c r="AK53">
        <f>INDEX('PP Values - SD|ISD|CC'!AH:AH, MATCH($B53,'PP Values - SD|ISD|CC'!$B:$B,0))</f>
        <v>0</v>
      </c>
      <c r="AL53">
        <f>INDEX('PP Values - SD|ISD|CC'!AI:AI, MATCH($B53,'PP Values - SD|ISD|CC'!$B:$B,0))</f>
        <v>0</v>
      </c>
      <c r="AM53">
        <f>INDEX('PP Values - SD|ISD|CC'!AJ:AJ, MATCH($B53,'PP Values - SD|ISD|CC'!$B:$B,0))</f>
        <v>0</v>
      </c>
      <c r="AN53">
        <f>INDEX('PP Values - SD|ISD|CC'!AK:AK, MATCH($B53,'PP Values - SD|ISD|CC'!$B:$B,0))</f>
        <v>25663300</v>
      </c>
      <c r="AO53">
        <f>INDEX('PP Values - SD|ISD|CC'!AL:AL, MATCH($B53,'PP Values - SD|ISD|CC'!$B:$B,0))</f>
        <v>0</v>
      </c>
      <c r="AP53">
        <f>INDEX('PP Values - SD|ISD|CC'!AM:AM, MATCH($B53,'PP Values - SD|ISD|CC'!$B:$B,0))</f>
        <v>-4465100</v>
      </c>
    </row>
    <row r="54" spans="1:42" x14ac:dyDescent="0.3">
      <c r="A54" s="116" t="s">
        <v>94</v>
      </c>
      <c r="B54" s="116" t="s">
        <v>287</v>
      </c>
      <c r="C54" s="116" t="s">
        <v>94</v>
      </c>
      <c r="D54" s="116" t="s">
        <v>287</v>
      </c>
      <c r="E54" s="116" t="s">
        <v>288</v>
      </c>
      <c r="F54" s="116" t="s">
        <v>251</v>
      </c>
      <c r="H54" s="116" t="s">
        <v>96</v>
      </c>
      <c r="I54" s="116" t="s">
        <v>274</v>
      </c>
      <c r="J54" s="116" t="s">
        <v>252</v>
      </c>
      <c r="K54">
        <f>INDEX('PP Values - SD|ISD|CC'!H:H, MATCH($B54,'PP Values - SD|ISD|CC'!$B:$B,0))</f>
        <v>5293200</v>
      </c>
      <c r="L54">
        <f>INDEX('PP Values - SD|ISD|CC'!I:I, MATCH($B54,'PP Values - SD|ISD|CC'!$B:$B,0))</f>
        <v>1006500</v>
      </c>
      <c r="M54">
        <f>INDEX('PP Values - SD|ISD|CC'!J:J, MATCH($B54,'PP Values - SD|ISD|CC'!$B:$B,0))</f>
        <v>0</v>
      </c>
      <c r="N54">
        <f>INDEX('PP Values - SD|ISD|CC'!K:K, MATCH($B54,'PP Values - SD|ISD|CC'!$B:$B,0))</f>
        <v>1003850</v>
      </c>
      <c r="O54">
        <f>INDEX('PP Values - SD|ISD|CC'!L:L, MATCH($B54,'PP Values - SD|ISD|CC'!$B:$B,0))</f>
        <v>0</v>
      </c>
      <c r="P54">
        <f>INDEX('PP Values - SD|ISD|CC'!M:M, MATCH($B54,'PP Values - SD|ISD|CC'!$B:$B,0))</f>
        <v>7303550</v>
      </c>
      <c r="Q54">
        <f>INDEX('PP Values - SD|ISD|CC'!N:N, MATCH($B54,'PP Values - SD|ISD|CC'!$B:$B,0))</f>
        <v>0</v>
      </c>
      <c r="R54">
        <f>INDEX('PP Values - SD|ISD|CC'!O:O, MATCH($B54,'PP Values - SD|ISD|CC'!$B:$B,0))</f>
        <v>0</v>
      </c>
      <c r="S54">
        <f>INDEX('PP Values - SD|ISD|CC'!P:P, MATCH($B54,'PP Values - SD|ISD|CC'!$B:$B,0))</f>
        <v>4457400</v>
      </c>
      <c r="T54">
        <f>INDEX('PP Values - SD|ISD|CC'!Q:Q, MATCH($B54,'PP Values - SD|ISD|CC'!$B:$B,0))</f>
        <v>994300</v>
      </c>
      <c r="U54">
        <f>INDEX('PP Values - SD|ISD|CC'!R:R, MATCH($B54,'PP Values - SD|ISD|CC'!$B:$B,0))</f>
        <v>0</v>
      </c>
      <c r="V54">
        <f>INDEX('PP Values - SD|ISD|CC'!S:S, MATCH($B54,'PP Values - SD|ISD|CC'!$B:$B,0))</f>
        <v>864250</v>
      </c>
      <c r="W54">
        <f>INDEX('PP Values - SD|ISD|CC'!T:T, MATCH($B54,'PP Values - SD|ISD|CC'!$B:$B,0))</f>
        <v>0</v>
      </c>
      <c r="X54">
        <f>INDEX('PP Values - SD|ISD|CC'!U:U, MATCH($B54,'PP Values - SD|ISD|CC'!$B:$B,0))</f>
        <v>6315950</v>
      </c>
      <c r="Y54">
        <f>INDEX('PP Values - SD|ISD|CC'!V:V, MATCH($B54,'PP Values - SD|ISD|CC'!$B:$B,0))</f>
        <v>0</v>
      </c>
      <c r="Z54">
        <f>INDEX('PP Values - SD|ISD|CC'!W:W, MATCH($B54,'PP Values - SD|ISD|CC'!$B:$B,0))</f>
        <v>0</v>
      </c>
      <c r="AA54">
        <f>INDEX('PP Values - SD|ISD|CC'!X:X, MATCH($B54,'PP Values - SD|ISD|CC'!$B:$B,0))</f>
        <v>4462800</v>
      </c>
      <c r="AB54">
        <f>INDEX('PP Values - SD|ISD|CC'!Y:Y, MATCH($B54,'PP Values - SD|ISD|CC'!$B:$B,0))</f>
        <v>856400</v>
      </c>
      <c r="AC54">
        <f>INDEX('PP Values - SD|ISD|CC'!Z:Z, MATCH($B54,'PP Values - SD|ISD|CC'!$B:$B,0))</f>
        <v>0</v>
      </c>
      <c r="AD54">
        <f>INDEX('PP Values - SD|ISD|CC'!AA:AA, MATCH($B54,'PP Values - SD|ISD|CC'!$B:$B,0))</f>
        <v>496650</v>
      </c>
      <c r="AE54">
        <f>INDEX('PP Values - SD|ISD|CC'!AB:AB, MATCH($B54,'PP Values - SD|ISD|CC'!$B:$B,0))</f>
        <v>0</v>
      </c>
      <c r="AF54">
        <f>INDEX('PP Values - SD|ISD|CC'!AC:AC, MATCH($B54,'PP Values - SD|ISD|CC'!$B:$B,0))</f>
        <v>5815850</v>
      </c>
      <c r="AG54">
        <f>INDEX('PP Values - SD|ISD|CC'!AD:AD, MATCH($B54,'PP Values - SD|ISD|CC'!$B:$B,0))</f>
        <v>0</v>
      </c>
      <c r="AH54">
        <f>INDEX('PP Values - SD|ISD|CC'!AE:AE, MATCH($B54,'PP Values - SD|ISD|CC'!$B:$B,0))</f>
        <v>0</v>
      </c>
      <c r="AI54">
        <f>INDEX('PP Values - SD|ISD|CC'!AF:AF, MATCH($B54,'PP Values - SD|ISD|CC'!$B:$B,0))</f>
        <v>3843100</v>
      </c>
      <c r="AJ54">
        <f>INDEX('PP Values - SD|ISD|CC'!AG:AG, MATCH($B54,'PP Values - SD|ISD|CC'!$B:$B,0))</f>
        <v>701300</v>
      </c>
      <c r="AK54">
        <f>INDEX('PP Values - SD|ISD|CC'!AH:AH, MATCH($B54,'PP Values - SD|ISD|CC'!$B:$B,0))</f>
        <v>0</v>
      </c>
      <c r="AL54">
        <f>INDEX('PP Values - SD|ISD|CC'!AI:AI, MATCH($B54,'PP Values - SD|ISD|CC'!$B:$B,0))</f>
        <v>0</v>
      </c>
      <c r="AM54">
        <f>INDEX('PP Values - SD|ISD|CC'!AJ:AJ, MATCH($B54,'PP Values - SD|ISD|CC'!$B:$B,0))</f>
        <v>0</v>
      </c>
      <c r="AN54">
        <f>INDEX('PP Values - SD|ISD|CC'!AK:AK, MATCH($B54,'PP Values - SD|ISD|CC'!$B:$B,0))</f>
        <v>4544400</v>
      </c>
      <c r="AO54">
        <f>INDEX('PP Values - SD|ISD|CC'!AL:AL, MATCH($B54,'PP Values - SD|ISD|CC'!$B:$B,0))</f>
        <v>0</v>
      </c>
      <c r="AP54">
        <f>INDEX('PP Values - SD|ISD|CC'!AM:AM, MATCH($B54,'PP Values - SD|ISD|CC'!$B:$B,0))</f>
        <v>2759150</v>
      </c>
    </row>
    <row r="55" spans="1:42" x14ac:dyDescent="0.3">
      <c r="A55" s="116" t="s">
        <v>94</v>
      </c>
      <c r="B55" s="116" t="s">
        <v>289</v>
      </c>
      <c r="C55" s="116" t="s">
        <v>94</v>
      </c>
      <c r="D55" s="116" t="s">
        <v>289</v>
      </c>
      <c r="E55" s="116" t="s">
        <v>290</v>
      </c>
      <c r="F55" s="116" t="s">
        <v>251</v>
      </c>
      <c r="H55" s="116" t="s">
        <v>96</v>
      </c>
      <c r="I55" s="116" t="s">
        <v>274</v>
      </c>
      <c r="J55" s="116" t="s">
        <v>252</v>
      </c>
      <c r="K55">
        <f>INDEX('PP Values - SD|ISD|CC'!H:H, MATCH($B55,'PP Values - SD|ISD|CC'!$B:$B,0))</f>
        <v>5844700</v>
      </c>
      <c r="L55">
        <f>INDEX('PP Values - SD|ISD|CC'!I:I, MATCH($B55,'PP Values - SD|ISD|CC'!$B:$B,0))</f>
        <v>94402500</v>
      </c>
      <c r="M55">
        <f>INDEX('PP Values - SD|ISD|CC'!J:J, MATCH($B55,'PP Values - SD|ISD|CC'!$B:$B,0))</f>
        <v>0</v>
      </c>
      <c r="N55">
        <f>INDEX('PP Values - SD|ISD|CC'!K:K, MATCH($B55,'PP Values - SD|ISD|CC'!$B:$B,0))</f>
        <v>3076000</v>
      </c>
      <c r="O55">
        <f>INDEX('PP Values - SD|ISD|CC'!L:L, MATCH($B55,'PP Values - SD|ISD|CC'!$B:$B,0))</f>
        <v>0</v>
      </c>
      <c r="P55">
        <f>INDEX('PP Values - SD|ISD|CC'!M:M, MATCH($B55,'PP Values - SD|ISD|CC'!$B:$B,0))</f>
        <v>103323200</v>
      </c>
      <c r="Q55">
        <f>INDEX('PP Values - SD|ISD|CC'!N:N, MATCH($B55,'PP Values - SD|ISD|CC'!$B:$B,0))</f>
        <v>0</v>
      </c>
      <c r="R55">
        <f>INDEX('PP Values - SD|ISD|CC'!O:O, MATCH($B55,'PP Values - SD|ISD|CC'!$B:$B,0))</f>
        <v>0</v>
      </c>
      <c r="S55">
        <f>INDEX('PP Values - SD|ISD|CC'!P:P, MATCH($B55,'PP Values - SD|ISD|CC'!$B:$B,0))</f>
        <v>5383200</v>
      </c>
      <c r="T55">
        <f>INDEX('PP Values - SD|ISD|CC'!Q:Q, MATCH($B55,'PP Values - SD|ISD|CC'!$B:$B,0))</f>
        <v>83530500</v>
      </c>
      <c r="U55">
        <f>INDEX('PP Values - SD|ISD|CC'!R:R, MATCH($B55,'PP Values - SD|ISD|CC'!$B:$B,0))</f>
        <v>0</v>
      </c>
      <c r="V55">
        <f>INDEX('PP Values - SD|ISD|CC'!S:S, MATCH($B55,'PP Values - SD|ISD|CC'!$B:$B,0))</f>
        <v>3007100</v>
      </c>
      <c r="W55">
        <f>INDEX('PP Values - SD|ISD|CC'!T:T, MATCH($B55,'PP Values - SD|ISD|CC'!$B:$B,0))</f>
        <v>0</v>
      </c>
      <c r="X55">
        <f>INDEX('PP Values - SD|ISD|CC'!U:U, MATCH($B55,'PP Values - SD|ISD|CC'!$B:$B,0))</f>
        <v>91920800</v>
      </c>
      <c r="Y55">
        <f>INDEX('PP Values - SD|ISD|CC'!V:V, MATCH($B55,'PP Values - SD|ISD|CC'!$B:$B,0))</f>
        <v>0</v>
      </c>
      <c r="Z55">
        <f>INDEX('PP Values - SD|ISD|CC'!W:W, MATCH($B55,'PP Values - SD|ISD|CC'!$B:$B,0))</f>
        <v>0</v>
      </c>
      <c r="AA55">
        <f>INDEX('PP Values - SD|ISD|CC'!X:X, MATCH($B55,'PP Values - SD|ISD|CC'!$B:$B,0))</f>
        <v>4908100</v>
      </c>
      <c r="AB55">
        <f>INDEX('PP Values - SD|ISD|CC'!Y:Y, MATCH($B55,'PP Values - SD|ISD|CC'!$B:$B,0))</f>
        <v>79402200</v>
      </c>
      <c r="AC55">
        <f>INDEX('PP Values - SD|ISD|CC'!Z:Z, MATCH($B55,'PP Values - SD|ISD|CC'!$B:$B,0))</f>
        <v>0</v>
      </c>
      <c r="AD55">
        <f>INDEX('PP Values - SD|ISD|CC'!AA:AA, MATCH($B55,'PP Values - SD|ISD|CC'!$B:$B,0))</f>
        <v>3839050</v>
      </c>
      <c r="AE55">
        <f>INDEX('PP Values - SD|ISD|CC'!AB:AB, MATCH($B55,'PP Values - SD|ISD|CC'!$B:$B,0))</f>
        <v>0</v>
      </c>
      <c r="AF55">
        <f>INDEX('PP Values - SD|ISD|CC'!AC:AC, MATCH($B55,'PP Values - SD|ISD|CC'!$B:$B,0))</f>
        <v>88149350</v>
      </c>
      <c r="AG55">
        <f>INDEX('PP Values - SD|ISD|CC'!AD:AD, MATCH($B55,'PP Values - SD|ISD|CC'!$B:$B,0))</f>
        <v>0</v>
      </c>
      <c r="AH55">
        <f>INDEX('PP Values - SD|ISD|CC'!AE:AE, MATCH($B55,'PP Values - SD|ISD|CC'!$B:$B,0))</f>
        <v>0</v>
      </c>
      <c r="AI55">
        <f>INDEX('PP Values - SD|ISD|CC'!AF:AF, MATCH($B55,'PP Values - SD|ISD|CC'!$B:$B,0))</f>
        <v>4261200</v>
      </c>
      <c r="AJ55">
        <f>INDEX('PP Values - SD|ISD|CC'!AG:AG, MATCH($B55,'PP Values - SD|ISD|CC'!$B:$B,0))</f>
        <v>7006200</v>
      </c>
      <c r="AK55">
        <f>INDEX('PP Values - SD|ISD|CC'!AH:AH, MATCH($B55,'PP Values - SD|ISD|CC'!$B:$B,0))</f>
        <v>0</v>
      </c>
      <c r="AL55">
        <f>INDEX('PP Values - SD|ISD|CC'!AI:AI, MATCH($B55,'PP Values - SD|ISD|CC'!$B:$B,0))</f>
        <v>0</v>
      </c>
      <c r="AM55">
        <f>INDEX('PP Values - SD|ISD|CC'!AJ:AJ, MATCH($B55,'PP Values - SD|ISD|CC'!$B:$B,0))</f>
        <v>0</v>
      </c>
      <c r="AN55">
        <f>INDEX('PP Values - SD|ISD|CC'!AK:AK, MATCH($B55,'PP Values - SD|ISD|CC'!$B:$B,0))</f>
        <v>11267400</v>
      </c>
      <c r="AO55">
        <f>INDEX('PP Values - SD|ISD|CC'!AL:AL, MATCH($B55,'PP Values - SD|ISD|CC'!$B:$B,0))</f>
        <v>0</v>
      </c>
      <c r="AP55">
        <f>INDEX('PP Values - SD|ISD|CC'!AM:AM, MATCH($B55,'PP Values - SD|ISD|CC'!$B:$B,0))</f>
        <v>92055800</v>
      </c>
    </row>
    <row r="56" spans="1:42" x14ac:dyDescent="0.3">
      <c r="A56" s="116" t="s">
        <v>94</v>
      </c>
      <c r="B56" s="116" t="s">
        <v>291</v>
      </c>
      <c r="C56" s="116" t="s">
        <v>94</v>
      </c>
      <c r="D56" s="116" t="s">
        <v>291</v>
      </c>
      <c r="E56" s="116" t="s">
        <v>292</v>
      </c>
      <c r="F56" s="116" t="s">
        <v>251</v>
      </c>
      <c r="H56" s="116" t="s">
        <v>96</v>
      </c>
      <c r="I56" s="116" t="s">
        <v>274</v>
      </c>
      <c r="J56" s="116" t="s">
        <v>252</v>
      </c>
      <c r="K56">
        <f>INDEX('PP Values - SD|ISD|CC'!H:H, MATCH($B56,'PP Values - SD|ISD|CC'!$B:$B,0))</f>
        <v>974000</v>
      </c>
      <c r="L56">
        <f>INDEX('PP Values - SD|ISD|CC'!I:I, MATCH($B56,'PP Values - SD|ISD|CC'!$B:$B,0))</f>
        <v>3708700</v>
      </c>
      <c r="M56">
        <f>INDEX('PP Values - SD|ISD|CC'!J:J, MATCH($B56,'PP Values - SD|ISD|CC'!$B:$B,0))</f>
        <v>0</v>
      </c>
      <c r="N56">
        <f>INDEX('PP Values - SD|ISD|CC'!K:K, MATCH($B56,'PP Values - SD|ISD|CC'!$B:$B,0))</f>
        <v>3178850</v>
      </c>
      <c r="O56">
        <f>INDEX('PP Values - SD|ISD|CC'!L:L, MATCH($B56,'PP Values - SD|ISD|CC'!$B:$B,0))</f>
        <v>0</v>
      </c>
      <c r="P56">
        <f>INDEX('PP Values - SD|ISD|CC'!M:M, MATCH($B56,'PP Values - SD|ISD|CC'!$B:$B,0))</f>
        <v>7861550</v>
      </c>
      <c r="Q56">
        <f>INDEX('PP Values - SD|ISD|CC'!N:N, MATCH($B56,'PP Values - SD|ISD|CC'!$B:$B,0))</f>
        <v>0</v>
      </c>
      <c r="R56">
        <f>INDEX('PP Values - SD|ISD|CC'!O:O, MATCH($B56,'PP Values - SD|ISD|CC'!$B:$B,0))</f>
        <v>0</v>
      </c>
      <c r="S56">
        <f>INDEX('PP Values - SD|ISD|CC'!P:P, MATCH($B56,'PP Values - SD|ISD|CC'!$B:$B,0))</f>
        <v>644400</v>
      </c>
      <c r="T56">
        <f>INDEX('PP Values - SD|ISD|CC'!Q:Q, MATCH($B56,'PP Values - SD|ISD|CC'!$B:$B,0))</f>
        <v>4827200</v>
      </c>
      <c r="U56">
        <f>INDEX('PP Values - SD|ISD|CC'!R:R, MATCH($B56,'PP Values - SD|ISD|CC'!$B:$B,0))</f>
        <v>0</v>
      </c>
      <c r="V56">
        <f>INDEX('PP Values - SD|ISD|CC'!S:S, MATCH($B56,'PP Values - SD|ISD|CC'!$B:$B,0))</f>
        <v>2803700</v>
      </c>
      <c r="W56">
        <f>INDEX('PP Values - SD|ISD|CC'!T:T, MATCH($B56,'PP Values - SD|ISD|CC'!$B:$B,0))</f>
        <v>0</v>
      </c>
      <c r="X56">
        <f>INDEX('PP Values - SD|ISD|CC'!U:U, MATCH($B56,'PP Values - SD|ISD|CC'!$B:$B,0))</f>
        <v>8275300</v>
      </c>
      <c r="Y56">
        <f>INDEX('PP Values - SD|ISD|CC'!V:V, MATCH($B56,'PP Values - SD|ISD|CC'!$B:$B,0))</f>
        <v>0</v>
      </c>
      <c r="Z56">
        <f>INDEX('PP Values - SD|ISD|CC'!W:W, MATCH($B56,'PP Values - SD|ISD|CC'!$B:$B,0))</f>
        <v>0</v>
      </c>
      <c r="AA56">
        <f>INDEX('PP Values - SD|ISD|CC'!X:X, MATCH($B56,'PP Values - SD|ISD|CC'!$B:$B,0))</f>
        <v>348800</v>
      </c>
      <c r="AB56">
        <f>INDEX('PP Values - SD|ISD|CC'!Y:Y, MATCH($B56,'PP Values - SD|ISD|CC'!$B:$B,0))</f>
        <v>5628800</v>
      </c>
      <c r="AC56">
        <f>INDEX('PP Values - SD|ISD|CC'!Z:Z, MATCH($B56,'PP Values - SD|ISD|CC'!$B:$B,0))</f>
        <v>0</v>
      </c>
      <c r="AD56">
        <f>INDEX('PP Values - SD|ISD|CC'!AA:AA, MATCH($B56,'PP Values - SD|ISD|CC'!$B:$B,0))</f>
        <v>2524600</v>
      </c>
      <c r="AE56">
        <f>INDEX('PP Values - SD|ISD|CC'!AB:AB, MATCH($B56,'PP Values - SD|ISD|CC'!$B:$B,0))</f>
        <v>0</v>
      </c>
      <c r="AF56">
        <f>INDEX('PP Values - SD|ISD|CC'!AC:AC, MATCH($B56,'PP Values - SD|ISD|CC'!$B:$B,0))</f>
        <v>8502200</v>
      </c>
      <c r="AG56">
        <f>INDEX('PP Values - SD|ISD|CC'!AD:AD, MATCH($B56,'PP Values - SD|ISD|CC'!$B:$B,0))</f>
        <v>0</v>
      </c>
      <c r="AH56">
        <f>INDEX('PP Values - SD|ISD|CC'!AE:AE, MATCH($B56,'PP Values - SD|ISD|CC'!$B:$B,0))</f>
        <v>0</v>
      </c>
      <c r="AI56">
        <f>INDEX('PP Values - SD|ISD|CC'!AF:AF, MATCH($B56,'PP Values - SD|ISD|CC'!$B:$B,0))</f>
        <v>846168</v>
      </c>
      <c r="AJ56">
        <f>INDEX('PP Values - SD|ISD|CC'!AG:AG, MATCH($B56,'PP Values - SD|ISD|CC'!$B:$B,0))</f>
        <v>24297200</v>
      </c>
      <c r="AK56">
        <f>INDEX('PP Values - SD|ISD|CC'!AH:AH, MATCH($B56,'PP Values - SD|ISD|CC'!$B:$B,0))</f>
        <v>0</v>
      </c>
      <c r="AL56">
        <f>INDEX('PP Values - SD|ISD|CC'!AI:AI, MATCH($B56,'PP Values - SD|ISD|CC'!$B:$B,0))</f>
        <v>0</v>
      </c>
      <c r="AM56">
        <f>INDEX('PP Values - SD|ISD|CC'!AJ:AJ, MATCH($B56,'PP Values - SD|ISD|CC'!$B:$B,0))</f>
        <v>0</v>
      </c>
      <c r="AN56">
        <f>INDEX('PP Values - SD|ISD|CC'!AK:AK, MATCH($B56,'PP Values - SD|ISD|CC'!$B:$B,0))</f>
        <v>25143368</v>
      </c>
      <c r="AO56">
        <f>INDEX('PP Values - SD|ISD|CC'!AL:AL, MATCH($B56,'PP Values - SD|ISD|CC'!$B:$B,0))</f>
        <v>0</v>
      </c>
      <c r="AP56">
        <f>INDEX('PP Values - SD|ISD|CC'!AM:AM, MATCH($B56,'PP Values - SD|ISD|CC'!$B:$B,0))</f>
        <v>-17281818</v>
      </c>
    </row>
    <row r="57" spans="1:42" x14ac:dyDescent="0.3">
      <c r="A57" s="116" t="s">
        <v>94</v>
      </c>
      <c r="B57" s="116" t="s">
        <v>293</v>
      </c>
      <c r="C57" s="116" t="s">
        <v>94</v>
      </c>
      <c r="D57" s="116" t="s">
        <v>293</v>
      </c>
      <c r="E57" s="116" t="s">
        <v>294</v>
      </c>
      <c r="F57" s="116" t="s">
        <v>251</v>
      </c>
      <c r="H57" s="116" t="s">
        <v>100</v>
      </c>
      <c r="I57" s="116" t="s">
        <v>274</v>
      </c>
      <c r="J57" s="116" t="s">
        <v>252</v>
      </c>
      <c r="K57">
        <f>INDEX('PP Values - SD|ISD|CC'!H:H, MATCH($B57,'PP Values - SD|ISD|CC'!$B:$B,0))</f>
        <v>1633200</v>
      </c>
      <c r="L57">
        <f>INDEX('PP Values - SD|ISD|CC'!I:I, MATCH($B57,'PP Values - SD|ISD|CC'!$B:$B,0))</f>
        <v>8997100</v>
      </c>
      <c r="M57">
        <f>INDEX('PP Values - SD|ISD|CC'!J:J, MATCH($B57,'PP Values - SD|ISD|CC'!$B:$B,0))</f>
        <v>0</v>
      </c>
      <c r="N57">
        <f>INDEX('PP Values - SD|ISD|CC'!K:K, MATCH($B57,'PP Values - SD|ISD|CC'!$B:$B,0))</f>
        <v>194600</v>
      </c>
      <c r="O57">
        <f>INDEX('PP Values - SD|ISD|CC'!L:L, MATCH($B57,'PP Values - SD|ISD|CC'!$B:$B,0))</f>
        <v>0</v>
      </c>
      <c r="P57">
        <f>INDEX('PP Values - SD|ISD|CC'!M:M, MATCH($B57,'PP Values - SD|ISD|CC'!$B:$B,0))</f>
        <v>10824900</v>
      </c>
      <c r="Q57">
        <f>INDEX('PP Values - SD|ISD|CC'!N:N, MATCH($B57,'PP Values - SD|ISD|CC'!$B:$B,0))</f>
        <v>0</v>
      </c>
      <c r="R57">
        <f>INDEX('PP Values - SD|ISD|CC'!O:O, MATCH($B57,'PP Values - SD|ISD|CC'!$B:$B,0))</f>
        <v>0</v>
      </c>
      <c r="S57">
        <f>INDEX('PP Values - SD|ISD|CC'!P:P, MATCH($B57,'PP Values - SD|ISD|CC'!$B:$B,0))</f>
        <v>1303300</v>
      </c>
      <c r="T57">
        <f>INDEX('PP Values - SD|ISD|CC'!Q:Q, MATCH($B57,'PP Values - SD|ISD|CC'!$B:$B,0))</f>
        <v>5176600</v>
      </c>
      <c r="U57">
        <f>INDEX('PP Values - SD|ISD|CC'!R:R, MATCH($B57,'PP Values - SD|ISD|CC'!$B:$B,0))</f>
        <v>0</v>
      </c>
      <c r="V57">
        <f>INDEX('PP Values - SD|ISD|CC'!S:S, MATCH($B57,'PP Values - SD|ISD|CC'!$B:$B,0))</f>
        <v>166150</v>
      </c>
      <c r="W57">
        <f>INDEX('PP Values - SD|ISD|CC'!T:T, MATCH($B57,'PP Values - SD|ISD|CC'!$B:$B,0))</f>
        <v>0</v>
      </c>
      <c r="X57">
        <f>INDEX('PP Values - SD|ISD|CC'!U:U, MATCH($B57,'PP Values - SD|ISD|CC'!$B:$B,0))</f>
        <v>6646050</v>
      </c>
      <c r="Y57">
        <f>INDEX('PP Values - SD|ISD|CC'!V:V, MATCH($B57,'PP Values - SD|ISD|CC'!$B:$B,0))</f>
        <v>0</v>
      </c>
      <c r="Z57">
        <f>INDEX('PP Values - SD|ISD|CC'!W:W, MATCH($B57,'PP Values - SD|ISD|CC'!$B:$B,0))</f>
        <v>0</v>
      </c>
      <c r="AA57">
        <f>INDEX('PP Values - SD|ISD|CC'!X:X, MATCH($B57,'PP Values - SD|ISD|CC'!$B:$B,0))</f>
        <v>1036800</v>
      </c>
      <c r="AB57">
        <f>INDEX('PP Values - SD|ISD|CC'!Y:Y, MATCH($B57,'PP Values - SD|ISD|CC'!$B:$B,0))</f>
        <v>4132000</v>
      </c>
      <c r="AC57">
        <f>INDEX('PP Values - SD|ISD|CC'!Z:Z, MATCH($B57,'PP Values - SD|ISD|CC'!$B:$B,0))</f>
        <v>0</v>
      </c>
      <c r="AD57">
        <f>INDEX('PP Values - SD|ISD|CC'!AA:AA, MATCH($B57,'PP Values - SD|ISD|CC'!$B:$B,0))</f>
        <v>159700</v>
      </c>
      <c r="AE57">
        <f>INDEX('PP Values - SD|ISD|CC'!AB:AB, MATCH($B57,'PP Values - SD|ISD|CC'!$B:$B,0))</f>
        <v>0</v>
      </c>
      <c r="AF57">
        <f>INDEX('PP Values - SD|ISD|CC'!AC:AC, MATCH($B57,'PP Values - SD|ISD|CC'!$B:$B,0))</f>
        <v>5328500</v>
      </c>
      <c r="AG57">
        <f>INDEX('PP Values - SD|ISD|CC'!AD:AD, MATCH($B57,'PP Values - SD|ISD|CC'!$B:$B,0))</f>
        <v>0</v>
      </c>
      <c r="AH57">
        <f>INDEX('PP Values - SD|ISD|CC'!AE:AE, MATCH($B57,'PP Values - SD|ISD|CC'!$B:$B,0))</f>
        <v>0</v>
      </c>
      <c r="AI57">
        <f>INDEX('PP Values - SD|ISD|CC'!AF:AF, MATCH($B57,'PP Values - SD|ISD|CC'!$B:$B,0))</f>
        <v>1485600</v>
      </c>
      <c r="AJ57">
        <f>INDEX('PP Values - SD|ISD|CC'!AG:AG, MATCH($B57,'PP Values - SD|ISD|CC'!$B:$B,0))</f>
        <v>0</v>
      </c>
      <c r="AK57">
        <f>INDEX('PP Values - SD|ISD|CC'!AH:AH, MATCH($B57,'PP Values - SD|ISD|CC'!$B:$B,0))</f>
        <v>0</v>
      </c>
      <c r="AL57">
        <f>INDEX('PP Values - SD|ISD|CC'!AI:AI, MATCH($B57,'PP Values - SD|ISD|CC'!$B:$B,0))</f>
        <v>0</v>
      </c>
      <c r="AM57">
        <f>INDEX('PP Values - SD|ISD|CC'!AJ:AJ, MATCH($B57,'PP Values - SD|ISD|CC'!$B:$B,0))</f>
        <v>0</v>
      </c>
      <c r="AN57">
        <f>INDEX('PP Values - SD|ISD|CC'!AK:AK, MATCH($B57,'PP Values - SD|ISD|CC'!$B:$B,0))</f>
        <v>1485600</v>
      </c>
      <c r="AO57">
        <f>INDEX('PP Values - SD|ISD|CC'!AL:AL, MATCH($B57,'PP Values - SD|ISD|CC'!$B:$B,0))</f>
        <v>0</v>
      </c>
      <c r="AP57">
        <f>INDEX('PP Values - SD|ISD|CC'!AM:AM, MATCH($B57,'PP Values - SD|ISD|CC'!$B:$B,0))</f>
        <v>9339300</v>
      </c>
    </row>
    <row r="58" spans="1:42" x14ac:dyDescent="0.3">
      <c r="A58" s="116" t="s">
        <v>94</v>
      </c>
      <c r="B58" s="116" t="s">
        <v>295</v>
      </c>
      <c r="C58" s="116" t="s">
        <v>94</v>
      </c>
      <c r="D58" s="116" t="s">
        <v>295</v>
      </c>
      <c r="E58" s="116" t="s">
        <v>296</v>
      </c>
      <c r="F58" s="116" t="s">
        <v>251</v>
      </c>
      <c r="H58" s="116" t="s">
        <v>100</v>
      </c>
      <c r="I58" s="116" t="s">
        <v>274</v>
      </c>
      <c r="J58" s="116" t="s">
        <v>252</v>
      </c>
      <c r="K58">
        <f>INDEX('PP Values - SD|ISD|CC'!H:H, MATCH($B58,'PP Values - SD|ISD|CC'!$B:$B,0))</f>
        <v>7100900</v>
      </c>
      <c r="L58">
        <f>INDEX('PP Values - SD|ISD|CC'!I:I, MATCH($B58,'PP Values - SD|ISD|CC'!$B:$B,0))</f>
        <v>0</v>
      </c>
      <c r="M58">
        <f>INDEX('PP Values - SD|ISD|CC'!J:J, MATCH($B58,'PP Values - SD|ISD|CC'!$B:$B,0))</f>
        <v>0</v>
      </c>
      <c r="N58">
        <f>INDEX('PP Values - SD|ISD|CC'!K:K, MATCH($B58,'PP Values - SD|ISD|CC'!$B:$B,0))</f>
        <v>0</v>
      </c>
      <c r="O58">
        <f>INDEX('PP Values - SD|ISD|CC'!L:L, MATCH($B58,'PP Values - SD|ISD|CC'!$B:$B,0))</f>
        <v>0</v>
      </c>
      <c r="P58">
        <f>INDEX('PP Values - SD|ISD|CC'!M:M, MATCH($B58,'PP Values - SD|ISD|CC'!$B:$B,0))</f>
        <v>7100900</v>
      </c>
      <c r="Q58">
        <f>INDEX('PP Values - SD|ISD|CC'!N:N, MATCH($B58,'PP Values - SD|ISD|CC'!$B:$B,0))</f>
        <v>0</v>
      </c>
      <c r="R58">
        <f>INDEX('PP Values - SD|ISD|CC'!O:O, MATCH($B58,'PP Values - SD|ISD|CC'!$B:$B,0))</f>
        <v>0</v>
      </c>
      <c r="S58">
        <f>INDEX('PP Values - SD|ISD|CC'!P:P, MATCH($B58,'PP Values - SD|ISD|CC'!$B:$B,0))</f>
        <v>5867900</v>
      </c>
      <c r="T58">
        <f>INDEX('PP Values - SD|ISD|CC'!Q:Q, MATCH($B58,'PP Values - SD|ISD|CC'!$B:$B,0))</f>
        <v>0</v>
      </c>
      <c r="U58">
        <f>INDEX('PP Values - SD|ISD|CC'!R:R, MATCH($B58,'PP Values - SD|ISD|CC'!$B:$B,0))</f>
        <v>0</v>
      </c>
      <c r="V58">
        <f>INDEX('PP Values - SD|ISD|CC'!S:S, MATCH($B58,'PP Values - SD|ISD|CC'!$B:$B,0))</f>
        <v>0</v>
      </c>
      <c r="W58">
        <f>INDEX('PP Values - SD|ISD|CC'!T:T, MATCH($B58,'PP Values - SD|ISD|CC'!$B:$B,0))</f>
        <v>0</v>
      </c>
      <c r="X58">
        <f>INDEX('PP Values - SD|ISD|CC'!U:U, MATCH($B58,'PP Values - SD|ISD|CC'!$B:$B,0))</f>
        <v>5867900</v>
      </c>
      <c r="Y58">
        <f>INDEX('PP Values - SD|ISD|CC'!V:V, MATCH($B58,'PP Values - SD|ISD|CC'!$B:$B,0))</f>
        <v>0</v>
      </c>
      <c r="Z58">
        <f>INDEX('PP Values - SD|ISD|CC'!W:W, MATCH($B58,'PP Values - SD|ISD|CC'!$B:$B,0))</f>
        <v>0</v>
      </c>
      <c r="AA58">
        <f>INDEX('PP Values - SD|ISD|CC'!X:X, MATCH($B58,'PP Values - SD|ISD|CC'!$B:$B,0))</f>
        <v>4728600</v>
      </c>
      <c r="AB58">
        <f>INDEX('PP Values - SD|ISD|CC'!Y:Y, MATCH($B58,'PP Values - SD|ISD|CC'!$B:$B,0))</f>
        <v>0</v>
      </c>
      <c r="AC58">
        <f>INDEX('PP Values - SD|ISD|CC'!Z:Z, MATCH($B58,'PP Values - SD|ISD|CC'!$B:$B,0))</f>
        <v>0</v>
      </c>
      <c r="AD58">
        <f>INDEX('PP Values - SD|ISD|CC'!AA:AA, MATCH($B58,'PP Values - SD|ISD|CC'!$B:$B,0))</f>
        <v>0</v>
      </c>
      <c r="AE58">
        <f>INDEX('PP Values - SD|ISD|CC'!AB:AB, MATCH($B58,'PP Values - SD|ISD|CC'!$B:$B,0))</f>
        <v>0</v>
      </c>
      <c r="AF58">
        <f>INDEX('PP Values - SD|ISD|CC'!AC:AC, MATCH($B58,'PP Values - SD|ISD|CC'!$B:$B,0))</f>
        <v>4728600</v>
      </c>
      <c r="AG58">
        <f>INDEX('PP Values - SD|ISD|CC'!AD:AD, MATCH($B58,'PP Values - SD|ISD|CC'!$B:$B,0))</f>
        <v>0</v>
      </c>
      <c r="AH58">
        <f>INDEX('PP Values - SD|ISD|CC'!AE:AE, MATCH($B58,'PP Values - SD|ISD|CC'!$B:$B,0))</f>
        <v>0</v>
      </c>
      <c r="AI58">
        <f>INDEX('PP Values - SD|ISD|CC'!AF:AF, MATCH($B58,'PP Values - SD|ISD|CC'!$B:$B,0))</f>
        <v>6334500</v>
      </c>
      <c r="AJ58">
        <f>INDEX('PP Values - SD|ISD|CC'!AG:AG, MATCH($B58,'PP Values - SD|ISD|CC'!$B:$B,0))</f>
        <v>10000</v>
      </c>
      <c r="AK58">
        <f>INDEX('PP Values - SD|ISD|CC'!AH:AH, MATCH($B58,'PP Values - SD|ISD|CC'!$B:$B,0))</f>
        <v>0</v>
      </c>
      <c r="AL58">
        <f>INDEX('PP Values - SD|ISD|CC'!AI:AI, MATCH($B58,'PP Values - SD|ISD|CC'!$B:$B,0))</f>
        <v>0</v>
      </c>
      <c r="AM58">
        <f>INDEX('PP Values - SD|ISD|CC'!AJ:AJ, MATCH($B58,'PP Values - SD|ISD|CC'!$B:$B,0))</f>
        <v>0</v>
      </c>
      <c r="AN58">
        <f>INDEX('PP Values - SD|ISD|CC'!AK:AK, MATCH($B58,'PP Values - SD|ISD|CC'!$B:$B,0))</f>
        <v>6344500</v>
      </c>
      <c r="AO58">
        <f>INDEX('PP Values - SD|ISD|CC'!AL:AL, MATCH($B58,'PP Values - SD|ISD|CC'!$B:$B,0))</f>
        <v>0</v>
      </c>
      <c r="AP58">
        <f>INDEX('PP Values - SD|ISD|CC'!AM:AM, MATCH($B58,'PP Values - SD|ISD|CC'!$B:$B,0))</f>
        <v>756400</v>
      </c>
    </row>
    <row r="59" spans="1:42" x14ac:dyDescent="0.3">
      <c r="A59" s="116" t="s">
        <v>94</v>
      </c>
      <c r="B59" s="116" t="s">
        <v>297</v>
      </c>
      <c r="C59" s="116" t="s">
        <v>301</v>
      </c>
      <c r="D59" s="116" t="s">
        <v>297</v>
      </c>
      <c r="E59" s="116" t="s">
        <v>298</v>
      </c>
      <c r="F59" s="116" t="s">
        <v>251</v>
      </c>
      <c r="H59" s="116" t="s">
        <v>300</v>
      </c>
      <c r="I59" s="116" t="s">
        <v>299</v>
      </c>
      <c r="J59" s="116" t="s">
        <v>252</v>
      </c>
      <c r="K59">
        <f>INDEX('PP Values - SD|ISD|CC'!H:H, MATCH($B59,'PP Values - SD|ISD|CC'!$B:$B,0))</f>
        <v>241400</v>
      </c>
      <c r="L59">
        <f>INDEX('PP Values - SD|ISD|CC'!I:I, MATCH($B59,'PP Values - SD|ISD|CC'!$B:$B,0))</f>
        <v>0</v>
      </c>
      <c r="M59">
        <f>INDEX('PP Values - SD|ISD|CC'!J:J, MATCH($B59,'PP Values - SD|ISD|CC'!$B:$B,0))</f>
        <v>0</v>
      </c>
      <c r="N59">
        <f>INDEX('PP Values - SD|ISD|CC'!K:K, MATCH($B59,'PP Values - SD|ISD|CC'!$B:$B,0))</f>
        <v>0</v>
      </c>
      <c r="O59">
        <f>INDEX('PP Values - SD|ISD|CC'!L:L, MATCH($B59,'PP Values - SD|ISD|CC'!$B:$B,0))</f>
        <v>0</v>
      </c>
      <c r="P59">
        <f>INDEX('PP Values - SD|ISD|CC'!M:M, MATCH($B59,'PP Values - SD|ISD|CC'!$B:$B,0))</f>
        <v>241400</v>
      </c>
      <c r="Q59">
        <f>INDEX('PP Values - SD|ISD|CC'!N:N, MATCH($B59,'PP Values - SD|ISD|CC'!$B:$B,0))</f>
        <v>0</v>
      </c>
      <c r="R59">
        <f>INDEX('PP Values - SD|ISD|CC'!O:O, MATCH($B59,'PP Values - SD|ISD|CC'!$B:$B,0))</f>
        <v>0</v>
      </c>
      <c r="S59">
        <f>INDEX('PP Values - SD|ISD|CC'!P:P, MATCH($B59,'PP Values - SD|ISD|CC'!$B:$B,0))</f>
        <v>102700</v>
      </c>
      <c r="T59">
        <f>INDEX('PP Values - SD|ISD|CC'!Q:Q, MATCH($B59,'PP Values - SD|ISD|CC'!$B:$B,0))</f>
        <v>25000</v>
      </c>
      <c r="U59">
        <f>INDEX('PP Values - SD|ISD|CC'!R:R, MATCH($B59,'PP Values - SD|ISD|CC'!$B:$B,0))</f>
        <v>0</v>
      </c>
      <c r="V59">
        <f>INDEX('PP Values - SD|ISD|CC'!S:S, MATCH($B59,'PP Values - SD|ISD|CC'!$B:$B,0))</f>
        <v>0</v>
      </c>
      <c r="W59">
        <f>INDEX('PP Values - SD|ISD|CC'!T:T, MATCH($B59,'PP Values - SD|ISD|CC'!$B:$B,0))</f>
        <v>0</v>
      </c>
      <c r="X59">
        <f>INDEX('PP Values - SD|ISD|CC'!U:U, MATCH($B59,'PP Values - SD|ISD|CC'!$B:$B,0))</f>
        <v>127700</v>
      </c>
      <c r="Y59">
        <f>INDEX('PP Values - SD|ISD|CC'!V:V, MATCH($B59,'PP Values - SD|ISD|CC'!$B:$B,0))</f>
        <v>0</v>
      </c>
      <c r="Z59">
        <f>INDEX('PP Values - SD|ISD|CC'!W:W, MATCH($B59,'PP Values - SD|ISD|CC'!$B:$B,0))</f>
        <v>0</v>
      </c>
      <c r="AA59">
        <f>INDEX('PP Values - SD|ISD|CC'!X:X, MATCH($B59,'PP Values - SD|ISD|CC'!$B:$B,0))</f>
        <v>149300</v>
      </c>
      <c r="AB59">
        <f>INDEX('PP Values - SD|ISD|CC'!Y:Y, MATCH($B59,'PP Values - SD|ISD|CC'!$B:$B,0))</f>
        <v>37500</v>
      </c>
      <c r="AC59">
        <f>INDEX('PP Values - SD|ISD|CC'!Z:Z, MATCH($B59,'PP Values - SD|ISD|CC'!$B:$B,0))</f>
        <v>0</v>
      </c>
      <c r="AD59">
        <f>INDEX('PP Values - SD|ISD|CC'!AA:AA, MATCH($B59,'PP Values - SD|ISD|CC'!$B:$B,0))</f>
        <v>0</v>
      </c>
      <c r="AE59">
        <f>INDEX('PP Values - SD|ISD|CC'!AB:AB, MATCH($B59,'PP Values - SD|ISD|CC'!$B:$B,0))</f>
        <v>0</v>
      </c>
      <c r="AF59">
        <f>INDEX('PP Values - SD|ISD|CC'!AC:AC, MATCH($B59,'PP Values - SD|ISD|CC'!$B:$B,0))</f>
        <v>186800</v>
      </c>
      <c r="AG59">
        <f>INDEX('PP Values - SD|ISD|CC'!AD:AD, MATCH($B59,'PP Values - SD|ISD|CC'!$B:$B,0))</f>
        <v>0</v>
      </c>
      <c r="AH59">
        <f>INDEX('PP Values - SD|ISD|CC'!AE:AE, MATCH($B59,'PP Values - SD|ISD|CC'!$B:$B,0))</f>
        <v>0</v>
      </c>
      <c r="AI59">
        <f>INDEX('PP Values - SD|ISD|CC'!AF:AF, MATCH($B59,'PP Values - SD|ISD|CC'!$B:$B,0))</f>
        <v>207700</v>
      </c>
      <c r="AJ59">
        <f>INDEX('PP Values - SD|ISD|CC'!AG:AG, MATCH($B59,'PP Values - SD|ISD|CC'!$B:$B,0))</f>
        <v>0</v>
      </c>
      <c r="AK59">
        <f>INDEX('PP Values - SD|ISD|CC'!AH:AH, MATCH($B59,'PP Values - SD|ISD|CC'!$B:$B,0))</f>
        <v>0</v>
      </c>
      <c r="AL59">
        <f>INDEX('PP Values - SD|ISD|CC'!AI:AI, MATCH($B59,'PP Values - SD|ISD|CC'!$B:$B,0))</f>
        <v>0</v>
      </c>
      <c r="AM59">
        <f>INDEX('PP Values - SD|ISD|CC'!AJ:AJ, MATCH($B59,'PP Values - SD|ISD|CC'!$B:$B,0))</f>
        <v>0</v>
      </c>
      <c r="AN59">
        <f>INDEX('PP Values - SD|ISD|CC'!AK:AK, MATCH($B59,'PP Values - SD|ISD|CC'!$B:$B,0))</f>
        <v>207700</v>
      </c>
      <c r="AO59">
        <f>INDEX('PP Values - SD|ISD|CC'!AL:AL, MATCH($B59,'PP Values - SD|ISD|CC'!$B:$B,0))</f>
        <v>0</v>
      </c>
      <c r="AP59">
        <f>INDEX('PP Values - SD|ISD|CC'!AM:AM, MATCH($B59,'PP Values - SD|ISD|CC'!$B:$B,0))</f>
        <v>33700</v>
      </c>
    </row>
    <row r="60" spans="1:42" x14ac:dyDescent="0.3">
      <c r="A60" s="116" t="s">
        <v>94</v>
      </c>
      <c r="B60" s="116" t="s">
        <v>302</v>
      </c>
      <c r="C60" s="116" t="s">
        <v>240</v>
      </c>
      <c r="D60" s="116" t="s">
        <v>302</v>
      </c>
      <c r="E60" s="116" t="s">
        <v>303</v>
      </c>
      <c r="F60" s="116" t="s">
        <v>251</v>
      </c>
      <c r="H60" s="116" t="s">
        <v>237</v>
      </c>
      <c r="I60" s="116" t="s">
        <v>304</v>
      </c>
      <c r="J60" s="116" t="s">
        <v>252</v>
      </c>
      <c r="K60">
        <f>INDEX('PP Values - SD|ISD|CC'!H:H, MATCH($B60,'PP Values - SD|ISD|CC'!$B:$B,0))</f>
        <v>1578700</v>
      </c>
      <c r="L60">
        <f>INDEX('PP Values - SD|ISD|CC'!I:I, MATCH($B60,'PP Values - SD|ISD|CC'!$B:$B,0))</f>
        <v>8595000</v>
      </c>
      <c r="M60">
        <f>INDEX('PP Values - SD|ISD|CC'!J:J, MATCH($B60,'PP Values - SD|ISD|CC'!$B:$B,0))</f>
        <v>0</v>
      </c>
      <c r="N60">
        <f>INDEX('PP Values - SD|ISD|CC'!K:K, MATCH($B60,'PP Values - SD|ISD|CC'!$B:$B,0))</f>
        <v>1142050</v>
      </c>
      <c r="O60">
        <f>INDEX('PP Values - SD|ISD|CC'!L:L, MATCH($B60,'PP Values - SD|ISD|CC'!$B:$B,0))</f>
        <v>0</v>
      </c>
      <c r="P60">
        <f>INDEX('PP Values - SD|ISD|CC'!M:M, MATCH($B60,'PP Values - SD|ISD|CC'!$B:$B,0))</f>
        <v>11315750</v>
      </c>
      <c r="Q60">
        <f>INDEX('PP Values - SD|ISD|CC'!N:N, MATCH($B60,'PP Values - SD|ISD|CC'!$B:$B,0))</f>
        <v>0</v>
      </c>
      <c r="R60">
        <f>INDEX('PP Values - SD|ISD|CC'!O:O, MATCH($B60,'PP Values - SD|ISD|CC'!$B:$B,0))</f>
        <v>0</v>
      </c>
      <c r="S60">
        <f>INDEX('PP Values - SD|ISD|CC'!P:P, MATCH($B60,'PP Values - SD|ISD|CC'!$B:$B,0))</f>
        <v>1586400</v>
      </c>
      <c r="T60">
        <f>INDEX('PP Values - SD|ISD|CC'!Q:Q, MATCH($B60,'PP Values - SD|ISD|CC'!$B:$B,0))</f>
        <v>10241000</v>
      </c>
      <c r="U60">
        <f>INDEX('PP Values - SD|ISD|CC'!R:R, MATCH($B60,'PP Values - SD|ISD|CC'!$B:$B,0))</f>
        <v>0</v>
      </c>
      <c r="V60">
        <f>INDEX('PP Values - SD|ISD|CC'!S:S, MATCH($B60,'PP Values - SD|ISD|CC'!$B:$B,0))</f>
        <v>984650</v>
      </c>
      <c r="W60">
        <f>INDEX('PP Values - SD|ISD|CC'!T:T, MATCH($B60,'PP Values - SD|ISD|CC'!$B:$B,0))</f>
        <v>0</v>
      </c>
      <c r="X60">
        <f>INDEX('PP Values - SD|ISD|CC'!U:U, MATCH($B60,'PP Values - SD|ISD|CC'!$B:$B,0))</f>
        <v>12812050</v>
      </c>
      <c r="Y60">
        <f>INDEX('PP Values - SD|ISD|CC'!V:V, MATCH($B60,'PP Values - SD|ISD|CC'!$B:$B,0))</f>
        <v>0</v>
      </c>
      <c r="Z60">
        <f>INDEX('PP Values - SD|ISD|CC'!W:W, MATCH($B60,'PP Values - SD|ISD|CC'!$B:$B,0))</f>
        <v>0</v>
      </c>
      <c r="AA60">
        <f>INDEX('PP Values - SD|ISD|CC'!X:X, MATCH($B60,'PP Values - SD|ISD|CC'!$B:$B,0))</f>
        <v>1324500</v>
      </c>
      <c r="AB60">
        <f>INDEX('PP Values - SD|ISD|CC'!Y:Y, MATCH($B60,'PP Values - SD|ISD|CC'!$B:$B,0))</f>
        <v>8927600</v>
      </c>
      <c r="AC60">
        <f>INDEX('PP Values - SD|ISD|CC'!Z:Z, MATCH($B60,'PP Values - SD|ISD|CC'!$B:$B,0))</f>
        <v>0</v>
      </c>
      <c r="AD60">
        <f>INDEX('PP Values - SD|ISD|CC'!AA:AA, MATCH($B60,'PP Values - SD|ISD|CC'!$B:$B,0))</f>
        <v>1003300</v>
      </c>
      <c r="AE60">
        <f>INDEX('PP Values - SD|ISD|CC'!AB:AB, MATCH($B60,'PP Values - SD|ISD|CC'!$B:$B,0))</f>
        <v>0</v>
      </c>
      <c r="AF60">
        <f>INDEX('PP Values - SD|ISD|CC'!AC:AC, MATCH($B60,'PP Values - SD|ISD|CC'!$B:$B,0))</f>
        <v>11255400</v>
      </c>
      <c r="AG60">
        <f>INDEX('PP Values - SD|ISD|CC'!AD:AD, MATCH($B60,'PP Values - SD|ISD|CC'!$B:$B,0))</f>
        <v>0</v>
      </c>
      <c r="AH60">
        <f>INDEX('PP Values - SD|ISD|CC'!AE:AE, MATCH($B60,'PP Values - SD|ISD|CC'!$B:$B,0))</f>
        <v>0</v>
      </c>
      <c r="AI60">
        <f>INDEX('PP Values - SD|ISD|CC'!AF:AF, MATCH($B60,'PP Values - SD|ISD|CC'!$B:$B,0))</f>
        <v>2481043</v>
      </c>
      <c r="AJ60">
        <f>INDEX('PP Values - SD|ISD|CC'!AG:AG, MATCH($B60,'PP Values - SD|ISD|CC'!$B:$B,0))</f>
        <v>3663900</v>
      </c>
      <c r="AK60">
        <f>INDEX('PP Values - SD|ISD|CC'!AH:AH, MATCH($B60,'PP Values - SD|ISD|CC'!$B:$B,0))</f>
        <v>0</v>
      </c>
      <c r="AL60">
        <f>INDEX('PP Values - SD|ISD|CC'!AI:AI, MATCH($B60,'PP Values - SD|ISD|CC'!$B:$B,0))</f>
        <v>0</v>
      </c>
      <c r="AM60">
        <f>INDEX('PP Values - SD|ISD|CC'!AJ:AJ, MATCH($B60,'PP Values - SD|ISD|CC'!$B:$B,0))</f>
        <v>0</v>
      </c>
      <c r="AN60">
        <f>INDEX('PP Values - SD|ISD|CC'!AK:AK, MATCH($B60,'PP Values - SD|ISD|CC'!$B:$B,0))</f>
        <v>6144943</v>
      </c>
      <c r="AO60">
        <f>INDEX('PP Values - SD|ISD|CC'!AL:AL, MATCH($B60,'PP Values - SD|ISD|CC'!$B:$B,0))</f>
        <v>0</v>
      </c>
      <c r="AP60">
        <f>INDEX('PP Values - SD|ISD|CC'!AM:AM, MATCH($B60,'PP Values - SD|ISD|CC'!$B:$B,0))</f>
        <v>5170807</v>
      </c>
    </row>
    <row r="61" spans="1:42" x14ac:dyDescent="0.3">
      <c r="A61" s="116" t="s">
        <v>94</v>
      </c>
      <c r="B61" s="116" t="s">
        <v>248</v>
      </c>
      <c r="C61" s="116" t="s">
        <v>250</v>
      </c>
      <c r="D61" s="116" t="s">
        <v>248</v>
      </c>
      <c r="E61" s="116" t="s">
        <v>305</v>
      </c>
      <c r="F61" s="116" t="s">
        <v>307</v>
      </c>
      <c r="H61" s="116" t="s">
        <v>249</v>
      </c>
      <c r="I61" s="116" t="s">
        <v>248</v>
      </c>
      <c r="J61" s="116" t="s">
        <v>252</v>
      </c>
      <c r="K61">
        <f>INDEX('PP Values - SD|ISD|CC'!H:H, MATCH($B61,'PP Values - SD|ISD|CC'!$B:$B,0))</f>
        <v>327300</v>
      </c>
      <c r="L61">
        <f>INDEX('PP Values - SD|ISD|CC'!I:I, MATCH($B61,'PP Values - SD|ISD|CC'!$B:$B,0))</f>
        <v>317500</v>
      </c>
      <c r="M61">
        <f>INDEX('PP Values - SD|ISD|CC'!J:J, MATCH($B61,'PP Values - SD|ISD|CC'!$B:$B,0))</f>
        <v>0</v>
      </c>
      <c r="N61">
        <f>INDEX('PP Values - SD|ISD|CC'!K:K, MATCH($B61,'PP Values - SD|ISD|CC'!$B:$B,0))</f>
        <v>0</v>
      </c>
      <c r="O61">
        <f>INDEX('PP Values - SD|ISD|CC'!L:L, MATCH($B61,'PP Values - SD|ISD|CC'!$B:$B,0))</f>
        <v>0</v>
      </c>
      <c r="P61">
        <f>INDEX('PP Values - SD|ISD|CC'!M:M, MATCH($B61,'PP Values - SD|ISD|CC'!$B:$B,0))</f>
        <v>644800</v>
      </c>
      <c r="Q61">
        <f>INDEX('PP Values - SD|ISD|CC'!N:N, MATCH($B61,'PP Values - SD|ISD|CC'!$B:$B,0))</f>
        <v>0</v>
      </c>
      <c r="R61">
        <f>INDEX('PP Values - SD|ISD|CC'!O:O, MATCH($B61,'PP Values - SD|ISD|CC'!$B:$B,0))</f>
        <v>0</v>
      </c>
      <c r="S61">
        <f>INDEX('PP Values - SD|ISD|CC'!P:P, MATCH($B61,'PP Values - SD|ISD|CC'!$B:$B,0))</f>
        <v>728700</v>
      </c>
      <c r="T61">
        <f>INDEX('PP Values - SD|ISD|CC'!Q:Q, MATCH($B61,'PP Values - SD|ISD|CC'!$B:$B,0))</f>
        <v>357000</v>
      </c>
      <c r="U61">
        <f>INDEX('PP Values - SD|ISD|CC'!R:R, MATCH($B61,'PP Values - SD|ISD|CC'!$B:$B,0))</f>
        <v>0</v>
      </c>
      <c r="V61">
        <f>INDEX('PP Values - SD|ISD|CC'!S:S, MATCH($B61,'PP Values - SD|ISD|CC'!$B:$B,0))</f>
        <v>0</v>
      </c>
      <c r="W61">
        <f>INDEX('PP Values - SD|ISD|CC'!T:T, MATCH($B61,'PP Values - SD|ISD|CC'!$B:$B,0))</f>
        <v>0</v>
      </c>
      <c r="X61">
        <f>INDEX('PP Values - SD|ISD|CC'!U:U, MATCH($B61,'PP Values - SD|ISD|CC'!$B:$B,0))</f>
        <v>1085700</v>
      </c>
      <c r="Y61">
        <f>INDEX('PP Values - SD|ISD|CC'!V:V, MATCH($B61,'PP Values - SD|ISD|CC'!$B:$B,0))</f>
        <v>0</v>
      </c>
      <c r="Z61">
        <f>INDEX('PP Values - SD|ISD|CC'!W:W, MATCH($B61,'PP Values - SD|ISD|CC'!$B:$B,0))</f>
        <v>0</v>
      </c>
      <c r="AA61">
        <f>INDEX('PP Values - SD|ISD|CC'!X:X, MATCH($B61,'PP Values - SD|ISD|CC'!$B:$B,0))</f>
        <v>291200</v>
      </c>
      <c r="AB61">
        <f>INDEX('PP Values - SD|ISD|CC'!Y:Y, MATCH($B61,'PP Values - SD|ISD|CC'!$B:$B,0))</f>
        <v>238000</v>
      </c>
      <c r="AC61">
        <f>INDEX('PP Values - SD|ISD|CC'!Z:Z, MATCH($B61,'PP Values - SD|ISD|CC'!$B:$B,0))</f>
        <v>0</v>
      </c>
      <c r="AD61">
        <f>INDEX('PP Values - SD|ISD|CC'!AA:AA, MATCH($B61,'PP Values - SD|ISD|CC'!$B:$B,0))</f>
        <v>0</v>
      </c>
      <c r="AE61">
        <f>INDEX('PP Values - SD|ISD|CC'!AB:AB, MATCH($B61,'PP Values - SD|ISD|CC'!$B:$B,0))</f>
        <v>0</v>
      </c>
      <c r="AF61">
        <f>INDEX('PP Values - SD|ISD|CC'!AC:AC, MATCH($B61,'PP Values - SD|ISD|CC'!$B:$B,0))</f>
        <v>529200</v>
      </c>
      <c r="AG61">
        <f>INDEX('PP Values - SD|ISD|CC'!AD:AD, MATCH($B61,'PP Values - SD|ISD|CC'!$B:$B,0))</f>
        <v>0</v>
      </c>
      <c r="AH61">
        <f>INDEX('PP Values - SD|ISD|CC'!AE:AE, MATCH($B61,'PP Values - SD|ISD|CC'!$B:$B,0))</f>
        <v>0</v>
      </c>
      <c r="AI61">
        <f>INDEX('PP Values - SD|ISD|CC'!AF:AF, MATCH($B61,'PP Values - SD|ISD|CC'!$B:$B,0))</f>
        <v>179400</v>
      </c>
      <c r="AJ61">
        <f>INDEX('PP Values - SD|ISD|CC'!AG:AG, MATCH($B61,'PP Values - SD|ISD|CC'!$B:$B,0))</f>
        <v>0</v>
      </c>
      <c r="AK61">
        <f>INDEX('PP Values - SD|ISD|CC'!AH:AH, MATCH($B61,'PP Values - SD|ISD|CC'!$B:$B,0))</f>
        <v>0</v>
      </c>
      <c r="AL61">
        <f>INDEX('PP Values - SD|ISD|CC'!AI:AI, MATCH($B61,'PP Values - SD|ISD|CC'!$B:$B,0))</f>
        <v>0</v>
      </c>
      <c r="AM61">
        <f>INDEX('PP Values - SD|ISD|CC'!AJ:AJ, MATCH($B61,'PP Values - SD|ISD|CC'!$B:$B,0))</f>
        <v>0</v>
      </c>
      <c r="AN61">
        <f>INDEX('PP Values - SD|ISD|CC'!AK:AK, MATCH($B61,'PP Values - SD|ISD|CC'!$B:$B,0))</f>
        <v>179400</v>
      </c>
      <c r="AO61">
        <f>INDEX('PP Values - SD|ISD|CC'!AL:AL, MATCH($B61,'PP Values - SD|ISD|CC'!$B:$B,0))</f>
        <v>0</v>
      </c>
      <c r="AP61">
        <f>INDEX('PP Values - SD|ISD|CC'!AM:AM, MATCH($B61,'PP Values - SD|ISD|CC'!$B:$B,0))</f>
        <v>465400</v>
      </c>
    </row>
    <row r="62" spans="1:42" x14ac:dyDescent="0.3">
      <c r="A62" s="116" t="s">
        <v>94</v>
      </c>
      <c r="B62" s="116" t="s">
        <v>255</v>
      </c>
      <c r="C62" s="116" t="s">
        <v>257</v>
      </c>
      <c r="D62" s="116" t="s">
        <v>255</v>
      </c>
      <c r="E62" s="116" t="s">
        <v>308</v>
      </c>
      <c r="F62" s="116" t="s">
        <v>307</v>
      </c>
      <c r="H62" s="116" t="s">
        <v>256</v>
      </c>
      <c r="I62" s="116" t="s">
        <v>255</v>
      </c>
      <c r="J62" s="116" t="s">
        <v>252</v>
      </c>
      <c r="K62">
        <f>INDEX('PP Values - SD|ISD|CC'!H:H, MATCH($B62,'PP Values - SD|ISD|CC'!$B:$B,0))</f>
        <v>100</v>
      </c>
      <c r="L62">
        <f>INDEX('PP Values - SD|ISD|CC'!I:I, MATCH($B62,'PP Values - SD|ISD|CC'!$B:$B,0))</f>
        <v>0</v>
      </c>
      <c r="M62">
        <f>INDEX('PP Values - SD|ISD|CC'!J:J, MATCH($B62,'PP Values - SD|ISD|CC'!$B:$B,0))</f>
        <v>0</v>
      </c>
      <c r="N62">
        <f>INDEX('PP Values - SD|ISD|CC'!K:K, MATCH($B62,'PP Values - SD|ISD|CC'!$B:$B,0))</f>
        <v>0</v>
      </c>
      <c r="O62">
        <f>INDEX('PP Values - SD|ISD|CC'!L:L, MATCH($B62,'PP Values - SD|ISD|CC'!$B:$B,0))</f>
        <v>0</v>
      </c>
      <c r="P62">
        <f>INDEX('PP Values - SD|ISD|CC'!M:M, MATCH($B62,'PP Values - SD|ISD|CC'!$B:$B,0))</f>
        <v>100</v>
      </c>
      <c r="Q62">
        <f>INDEX('PP Values - SD|ISD|CC'!N:N, MATCH($B62,'PP Values - SD|ISD|CC'!$B:$B,0))</f>
        <v>0</v>
      </c>
      <c r="R62">
        <f>INDEX('PP Values - SD|ISD|CC'!O:O, MATCH($B62,'PP Values - SD|ISD|CC'!$B:$B,0))</f>
        <v>0</v>
      </c>
      <c r="S62">
        <f>INDEX('PP Values - SD|ISD|CC'!P:P, MATCH($B62,'PP Values - SD|ISD|CC'!$B:$B,0))</f>
        <v>0</v>
      </c>
      <c r="T62">
        <f>INDEX('PP Values - SD|ISD|CC'!Q:Q, MATCH($B62,'PP Values - SD|ISD|CC'!$B:$B,0))</f>
        <v>0</v>
      </c>
      <c r="U62">
        <f>INDEX('PP Values - SD|ISD|CC'!R:R, MATCH($B62,'PP Values - SD|ISD|CC'!$B:$B,0))</f>
        <v>0</v>
      </c>
      <c r="V62">
        <f>INDEX('PP Values - SD|ISD|CC'!S:S, MATCH($B62,'PP Values - SD|ISD|CC'!$B:$B,0))</f>
        <v>0</v>
      </c>
      <c r="W62">
        <f>INDEX('PP Values - SD|ISD|CC'!T:T, MATCH($B62,'PP Values - SD|ISD|CC'!$B:$B,0))</f>
        <v>0</v>
      </c>
      <c r="X62">
        <f>INDEX('PP Values - SD|ISD|CC'!U:U, MATCH($B62,'PP Values - SD|ISD|CC'!$B:$B,0))</f>
        <v>0</v>
      </c>
      <c r="Y62">
        <f>INDEX('PP Values - SD|ISD|CC'!V:V, MATCH($B62,'PP Values - SD|ISD|CC'!$B:$B,0))</f>
        <v>0</v>
      </c>
      <c r="Z62">
        <f>INDEX('PP Values - SD|ISD|CC'!W:W, MATCH($B62,'PP Values - SD|ISD|CC'!$B:$B,0))</f>
        <v>0</v>
      </c>
      <c r="AA62">
        <f>INDEX('PP Values - SD|ISD|CC'!X:X, MATCH($B62,'PP Values - SD|ISD|CC'!$B:$B,0))</f>
        <v>0</v>
      </c>
      <c r="AB62">
        <f>INDEX('PP Values - SD|ISD|CC'!Y:Y, MATCH($B62,'PP Values - SD|ISD|CC'!$B:$B,0))</f>
        <v>0</v>
      </c>
      <c r="AC62">
        <f>INDEX('PP Values - SD|ISD|CC'!Z:Z, MATCH($B62,'PP Values - SD|ISD|CC'!$B:$B,0))</f>
        <v>0</v>
      </c>
      <c r="AD62">
        <f>INDEX('PP Values - SD|ISD|CC'!AA:AA, MATCH($B62,'PP Values - SD|ISD|CC'!$B:$B,0))</f>
        <v>0</v>
      </c>
      <c r="AE62">
        <f>INDEX('PP Values - SD|ISD|CC'!AB:AB, MATCH($B62,'PP Values - SD|ISD|CC'!$B:$B,0))</f>
        <v>0</v>
      </c>
      <c r="AF62">
        <f>INDEX('PP Values - SD|ISD|CC'!AC:AC, MATCH($B62,'PP Values - SD|ISD|CC'!$B:$B,0))</f>
        <v>0</v>
      </c>
      <c r="AG62">
        <f>INDEX('PP Values - SD|ISD|CC'!AD:AD, MATCH($B62,'PP Values - SD|ISD|CC'!$B:$B,0))</f>
        <v>0</v>
      </c>
      <c r="AH62">
        <f>INDEX('PP Values - SD|ISD|CC'!AE:AE, MATCH($B62,'PP Values - SD|ISD|CC'!$B:$B,0))</f>
        <v>0</v>
      </c>
      <c r="AI62">
        <f>INDEX('PP Values - SD|ISD|CC'!AF:AF, MATCH($B62,'PP Values - SD|ISD|CC'!$B:$B,0))</f>
        <v>0</v>
      </c>
      <c r="AJ62">
        <f>INDEX('PP Values - SD|ISD|CC'!AG:AG, MATCH($B62,'PP Values - SD|ISD|CC'!$B:$B,0))</f>
        <v>0</v>
      </c>
      <c r="AK62">
        <f>INDEX('PP Values - SD|ISD|CC'!AH:AH, MATCH($B62,'PP Values - SD|ISD|CC'!$B:$B,0))</f>
        <v>0</v>
      </c>
      <c r="AL62">
        <f>INDEX('PP Values - SD|ISD|CC'!AI:AI, MATCH($B62,'PP Values - SD|ISD|CC'!$B:$B,0))</f>
        <v>0</v>
      </c>
      <c r="AM62">
        <f>INDEX('PP Values - SD|ISD|CC'!AJ:AJ, MATCH($B62,'PP Values - SD|ISD|CC'!$B:$B,0))</f>
        <v>0</v>
      </c>
      <c r="AN62">
        <f>INDEX('PP Values - SD|ISD|CC'!AK:AK, MATCH($B62,'PP Values - SD|ISD|CC'!$B:$B,0))</f>
        <v>0</v>
      </c>
      <c r="AO62">
        <f>INDEX('PP Values - SD|ISD|CC'!AL:AL, MATCH($B62,'PP Values - SD|ISD|CC'!$B:$B,0))</f>
        <v>0</v>
      </c>
      <c r="AP62">
        <f>INDEX('PP Values - SD|ISD|CC'!AM:AM, MATCH($B62,'PP Values - SD|ISD|CC'!$B:$B,0))</f>
        <v>100</v>
      </c>
    </row>
    <row r="63" spans="1:42" x14ac:dyDescent="0.3">
      <c r="A63" s="116" t="s">
        <v>94</v>
      </c>
      <c r="B63" s="116" t="s">
        <v>260</v>
      </c>
      <c r="C63" s="116" t="s">
        <v>262</v>
      </c>
      <c r="D63" s="116" t="s">
        <v>260</v>
      </c>
      <c r="E63" s="116" t="s">
        <v>309</v>
      </c>
      <c r="F63" s="116" t="s">
        <v>307</v>
      </c>
      <c r="H63" s="116" t="s">
        <v>261</v>
      </c>
      <c r="I63" s="116" t="s">
        <v>260</v>
      </c>
      <c r="J63" s="116" t="s">
        <v>252</v>
      </c>
      <c r="K63">
        <f>INDEX('PP Values - SD|ISD|CC'!H:H, MATCH($B63,'PP Values - SD|ISD|CC'!$B:$B,0))</f>
        <v>0</v>
      </c>
      <c r="L63">
        <f>INDEX('PP Values - SD|ISD|CC'!I:I, MATCH($B63,'PP Values - SD|ISD|CC'!$B:$B,0))</f>
        <v>0</v>
      </c>
      <c r="M63">
        <f>INDEX('PP Values - SD|ISD|CC'!J:J, MATCH($B63,'PP Values - SD|ISD|CC'!$B:$B,0))</f>
        <v>0</v>
      </c>
      <c r="N63">
        <f>INDEX('PP Values - SD|ISD|CC'!K:K, MATCH($B63,'PP Values - SD|ISD|CC'!$B:$B,0))</f>
        <v>0</v>
      </c>
      <c r="O63">
        <f>INDEX('PP Values - SD|ISD|CC'!L:L, MATCH($B63,'PP Values - SD|ISD|CC'!$B:$B,0))</f>
        <v>0</v>
      </c>
      <c r="P63">
        <f>INDEX('PP Values - SD|ISD|CC'!M:M, MATCH($B63,'PP Values - SD|ISD|CC'!$B:$B,0))</f>
        <v>0</v>
      </c>
      <c r="Q63">
        <f>INDEX('PP Values - SD|ISD|CC'!N:N, MATCH($B63,'PP Values - SD|ISD|CC'!$B:$B,0))</f>
        <v>0</v>
      </c>
      <c r="R63">
        <f>INDEX('PP Values - SD|ISD|CC'!O:O, MATCH($B63,'PP Values - SD|ISD|CC'!$B:$B,0))</f>
        <v>0</v>
      </c>
      <c r="S63">
        <f>INDEX('PP Values - SD|ISD|CC'!P:P, MATCH($B63,'PP Values - SD|ISD|CC'!$B:$B,0))</f>
        <v>0</v>
      </c>
      <c r="T63">
        <f>INDEX('PP Values - SD|ISD|CC'!Q:Q, MATCH($B63,'PP Values - SD|ISD|CC'!$B:$B,0))</f>
        <v>0</v>
      </c>
      <c r="U63">
        <f>INDEX('PP Values - SD|ISD|CC'!R:R, MATCH($B63,'PP Values - SD|ISD|CC'!$B:$B,0))</f>
        <v>0</v>
      </c>
      <c r="V63">
        <f>INDEX('PP Values - SD|ISD|CC'!S:S, MATCH($B63,'PP Values - SD|ISD|CC'!$B:$B,0))</f>
        <v>0</v>
      </c>
      <c r="W63">
        <f>INDEX('PP Values - SD|ISD|CC'!T:T, MATCH($B63,'PP Values - SD|ISD|CC'!$B:$B,0))</f>
        <v>0</v>
      </c>
      <c r="X63">
        <f>INDEX('PP Values - SD|ISD|CC'!U:U, MATCH($B63,'PP Values - SD|ISD|CC'!$B:$B,0))</f>
        <v>0</v>
      </c>
      <c r="Y63">
        <f>INDEX('PP Values - SD|ISD|CC'!V:V, MATCH($B63,'PP Values - SD|ISD|CC'!$B:$B,0))</f>
        <v>0</v>
      </c>
      <c r="Z63">
        <f>INDEX('PP Values - SD|ISD|CC'!W:W, MATCH($B63,'PP Values - SD|ISD|CC'!$B:$B,0))</f>
        <v>0</v>
      </c>
      <c r="AA63">
        <f>INDEX('PP Values - SD|ISD|CC'!X:X, MATCH($B63,'PP Values - SD|ISD|CC'!$B:$B,0))</f>
        <v>0</v>
      </c>
      <c r="AB63">
        <f>INDEX('PP Values - SD|ISD|CC'!Y:Y, MATCH($B63,'PP Values - SD|ISD|CC'!$B:$B,0))</f>
        <v>0</v>
      </c>
      <c r="AC63">
        <f>INDEX('PP Values - SD|ISD|CC'!Z:Z, MATCH($B63,'PP Values - SD|ISD|CC'!$B:$B,0))</f>
        <v>0</v>
      </c>
      <c r="AD63">
        <f>INDEX('PP Values - SD|ISD|CC'!AA:AA, MATCH($B63,'PP Values - SD|ISD|CC'!$B:$B,0))</f>
        <v>0</v>
      </c>
      <c r="AE63">
        <f>INDEX('PP Values - SD|ISD|CC'!AB:AB, MATCH($B63,'PP Values - SD|ISD|CC'!$B:$B,0))</f>
        <v>0</v>
      </c>
      <c r="AF63">
        <f>INDEX('PP Values - SD|ISD|CC'!AC:AC, MATCH($B63,'PP Values - SD|ISD|CC'!$B:$B,0))</f>
        <v>0</v>
      </c>
      <c r="AG63">
        <f>INDEX('PP Values - SD|ISD|CC'!AD:AD, MATCH($B63,'PP Values - SD|ISD|CC'!$B:$B,0))</f>
        <v>0</v>
      </c>
      <c r="AH63">
        <f>INDEX('PP Values - SD|ISD|CC'!AE:AE, MATCH($B63,'PP Values - SD|ISD|CC'!$B:$B,0))</f>
        <v>0</v>
      </c>
      <c r="AI63">
        <f>INDEX('PP Values - SD|ISD|CC'!AF:AF, MATCH($B63,'PP Values - SD|ISD|CC'!$B:$B,0))</f>
        <v>0</v>
      </c>
      <c r="AJ63">
        <f>INDEX('PP Values - SD|ISD|CC'!AG:AG, MATCH($B63,'PP Values - SD|ISD|CC'!$B:$B,0))</f>
        <v>0</v>
      </c>
      <c r="AK63">
        <f>INDEX('PP Values - SD|ISD|CC'!AH:AH, MATCH($B63,'PP Values - SD|ISD|CC'!$B:$B,0))</f>
        <v>0</v>
      </c>
      <c r="AL63">
        <f>INDEX('PP Values - SD|ISD|CC'!AI:AI, MATCH($B63,'PP Values - SD|ISD|CC'!$B:$B,0))</f>
        <v>0</v>
      </c>
      <c r="AM63">
        <f>INDEX('PP Values - SD|ISD|CC'!AJ:AJ, MATCH($B63,'PP Values - SD|ISD|CC'!$B:$B,0))</f>
        <v>0</v>
      </c>
      <c r="AN63">
        <f>INDEX('PP Values - SD|ISD|CC'!AK:AK, MATCH($B63,'PP Values - SD|ISD|CC'!$B:$B,0))</f>
        <v>0</v>
      </c>
      <c r="AO63">
        <f>INDEX('PP Values - SD|ISD|CC'!AL:AL, MATCH($B63,'PP Values - SD|ISD|CC'!$B:$B,0))</f>
        <v>0</v>
      </c>
      <c r="AP63">
        <f>INDEX('PP Values - SD|ISD|CC'!AM:AM, MATCH($B63,'PP Values - SD|ISD|CC'!$B:$B,0))</f>
        <v>0</v>
      </c>
    </row>
    <row r="64" spans="1:42" x14ac:dyDescent="0.3">
      <c r="A64" s="116" t="s">
        <v>94</v>
      </c>
      <c r="B64" s="116" t="s">
        <v>267</v>
      </c>
      <c r="C64" s="116" t="s">
        <v>269</v>
      </c>
      <c r="D64" s="116" t="s">
        <v>267</v>
      </c>
      <c r="E64" s="116" t="s">
        <v>310</v>
      </c>
      <c r="F64" s="116" t="s">
        <v>307</v>
      </c>
      <c r="H64" s="116" t="s">
        <v>268</v>
      </c>
      <c r="I64" s="116" t="s">
        <v>267</v>
      </c>
      <c r="J64" s="116" t="s">
        <v>252</v>
      </c>
      <c r="K64">
        <f>INDEX('PP Values - SD|ISD|CC'!H:H, MATCH($B64,'PP Values - SD|ISD|CC'!$B:$B,0))</f>
        <v>88800</v>
      </c>
      <c r="L64">
        <f>INDEX('PP Values - SD|ISD|CC'!I:I, MATCH($B64,'PP Values - SD|ISD|CC'!$B:$B,0))</f>
        <v>0</v>
      </c>
      <c r="M64">
        <f>INDEX('PP Values - SD|ISD|CC'!J:J, MATCH($B64,'PP Values - SD|ISD|CC'!$B:$B,0))</f>
        <v>0</v>
      </c>
      <c r="N64">
        <f>INDEX('PP Values - SD|ISD|CC'!K:K, MATCH($B64,'PP Values - SD|ISD|CC'!$B:$B,0))</f>
        <v>0</v>
      </c>
      <c r="O64">
        <f>INDEX('PP Values - SD|ISD|CC'!L:L, MATCH($B64,'PP Values - SD|ISD|CC'!$B:$B,0))</f>
        <v>0</v>
      </c>
      <c r="P64">
        <f>INDEX('PP Values - SD|ISD|CC'!M:M, MATCH($B64,'PP Values - SD|ISD|CC'!$B:$B,0))</f>
        <v>88800</v>
      </c>
      <c r="Q64">
        <f>INDEX('PP Values - SD|ISD|CC'!N:N, MATCH($B64,'PP Values - SD|ISD|CC'!$B:$B,0))</f>
        <v>0</v>
      </c>
      <c r="R64">
        <f>INDEX('PP Values - SD|ISD|CC'!O:O, MATCH($B64,'PP Values - SD|ISD|CC'!$B:$B,0))</f>
        <v>0</v>
      </c>
      <c r="S64">
        <f>INDEX('PP Values - SD|ISD|CC'!P:P, MATCH($B64,'PP Values - SD|ISD|CC'!$B:$B,0))</f>
        <v>79100</v>
      </c>
      <c r="T64">
        <f>INDEX('PP Values - SD|ISD|CC'!Q:Q, MATCH($B64,'PP Values - SD|ISD|CC'!$B:$B,0))</f>
        <v>0</v>
      </c>
      <c r="U64">
        <f>INDEX('PP Values - SD|ISD|CC'!R:R, MATCH($B64,'PP Values - SD|ISD|CC'!$B:$B,0))</f>
        <v>0</v>
      </c>
      <c r="V64">
        <f>INDEX('PP Values - SD|ISD|CC'!S:S, MATCH($B64,'PP Values - SD|ISD|CC'!$B:$B,0))</f>
        <v>0</v>
      </c>
      <c r="W64">
        <f>INDEX('PP Values - SD|ISD|CC'!T:T, MATCH($B64,'PP Values - SD|ISD|CC'!$B:$B,0))</f>
        <v>0</v>
      </c>
      <c r="X64">
        <f>INDEX('PP Values - SD|ISD|CC'!U:U, MATCH($B64,'PP Values - SD|ISD|CC'!$B:$B,0))</f>
        <v>79100</v>
      </c>
      <c r="Y64">
        <f>INDEX('PP Values - SD|ISD|CC'!V:V, MATCH($B64,'PP Values - SD|ISD|CC'!$B:$B,0))</f>
        <v>0</v>
      </c>
      <c r="Z64">
        <f>INDEX('PP Values - SD|ISD|CC'!W:W, MATCH($B64,'PP Values - SD|ISD|CC'!$B:$B,0))</f>
        <v>0</v>
      </c>
      <c r="AA64">
        <f>INDEX('PP Values - SD|ISD|CC'!X:X, MATCH($B64,'PP Values - SD|ISD|CC'!$B:$B,0))</f>
        <v>77200</v>
      </c>
      <c r="AB64">
        <f>INDEX('PP Values - SD|ISD|CC'!Y:Y, MATCH($B64,'PP Values - SD|ISD|CC'!$B:$B,0))</f>
        <v>0</v>
      </c>
      <c r="AC64">
        <f>INDEX('PP Values - SD|ISD|CC'!Z:Z, MATCH($B64,'PP Values - SD|ISD|CC'!$B:$B,0))</f>
        <v>0</v>
      </c>
      <c r="AD64">
        <f>INDEX('PP Values - SD|ISD|CC'!AA:AA, MATCH($B64,'PP Values - SD|ISD|CC'!$B:$B,0))</f>
        <v>0</v>
      </c>
      <c r="AE64">
        <f>INDEX('PP Values - SD|ISD|CC'!AB:AB, MATCH($B64,'PP Values - SD|ISD|CC'!$B:$B,0))</f>
        <v>0</v>
      </c>
      <c r="AF64">
        <f>INDEX('PP Values - SD|ISD|CC'!AC:AC, MATCH($B64,'PP Values - SD|ISD|CC'!$B:$B,0))</f>
        <v>77200</v>
      </c>
      <c r="AG64">
        <f>INDEX('PP Values - SD|ISD|CC'!AD:AD, MATCH($B64,'PP Values - SD|ISD|CC'!$B:$B,0))</f>
        <v>0</v>
      </c>
      <c r="AH64">
        <f>INDEX('PP Values - SD|ISD|CC'!AE:AE, MATCH($B64,'PP Values - SD|ISD|CC'!$B:$B,0))</f>
        <v>0</v>
      </c>
      <c r="AI64">
        <f>INDEX('PP Values - SD|ISD|CC'!AF:AF, MATCH($B64,'PP Values - SD|ISD|CC'!$B:$B,0))</f>
        <v>0</v>
      </c>
      <c r="AJ64">
        <f>INDEX('PP Values - SD|ISD|CC'!AG:AG, MATCH($B64,'PP Values - SD|ISD|CC'!$B:$B,0))</f>
        <v>8953800</v>
      </c>
      <c r="AK64">
        <f>INDEX('PP Values - SD|ISD|CC'!AH:AH, MATCH($B64,'PP Values - SD|ISD|CC'!$B:$B,0))</f>
        <v>0</v>
      </c>
      <c r="AL64">
        <f>INDEX('PP Values - SD|ISD|CC'!AI:AI, MATCH($B64,'PP Values - SD|ISD|CC'!$B:$B,0))</f>
        <v>0</v>
      </c>
      <c r="AM64">
        <f>INDEX('PP Values - SD|ISD|CC'!AJ:AJ, MATCH($B64,'PP Values - SD|ISD|CC'!$B:$B,0))</f>
        <v>0</v>
      </c>
      <c r="AN64">
        <f>INDEX('PP Values - SD|ISD|CC'!AK:AK, MATCH($B64,'PP Values - SD|ISD|CC'!$B:$B,0))</f>
        <v>8953800</v>
      </c>
      <c r="AO64">
        <f>INDEX('PP Values - SD|ISD|CC'!AL:AL, MATCH($B64,'PP Values - SD|ISD|CC'!$B:$B,0))</f>
        <v>0</v>
      </c>
      <c r="AP64">
        <f>INDEX('PP Values - SD|ISD|CC'!AM:AM, MATCH($B64,'PP Values - SD|ISD|CC'!$B:$B,0))</f>
        <v>-8865000</v>
      </c>
    </row>
    <row r="65" spans="1:42" x14ac:dyDescent="0.3">
      <c r="A65" s="116" t="s">
        <v>94</v>
      </c>
      <c r="B65" s="116" t="s">
        <v>274</v>
      </c>
      <c r="C65" s="116" t="s">
        <v>94</v>
      </c>
      <c r="D65" s="116" t="s">
        <v>274</v>
      </c>
      <c r="E65" s="116" t="s">
        <v>311</v>
      </c>
      <c r="F65" s="116" t="s">
        <v>307</v>
      </c>
      <c r="H65" s="116" t="s">
        <v>96</v>
      </c>
      <c r="I65" s="116" t="s">
        <v>274</v>
      </c>
      <c r="J65" s="116" t="s">
        <v>252</v>
      </c>
      <c r="K65">
        <f>INDEX('PP Values - SD|ISD|CC'!H:H, MATCH($B65,'PP Values - SD|ISD|CC'!$B:$B,0))</f>
        <v>188628632</v>
      </c>
      <c r="L65">
        <f>INDEX('PP Values - SD|ISD|CC'!I:I, MATCH($B65,'PP Values - SD|ISD|CC'!$B:$B,0))</f>
        <v>209030350</v>
      </c>
      <c r="M65">
        <f>INDEX('PP Values - SD|ISD|CC'!J:J, MATCH($B65,'PP Values - SD|ISD|CC'!$B:$B,0))</f>
        <v>146050</v>
      </c>
      <c r="N65">
        <f>INDEX('PP Values - SD|ISD|CC'!K:K, MATCH($B65,'PP Values - SD|ISD|CC'!$B:$B,0))</f>
        <v>15925050</v>
      </c>
      <c r="O65">
        <f>INDEX('PP Values - SD|ISD|CC'!L:L, MATCH($B65,'PP Values - SD|ISD|CC'!$B:$B,0))</f>
        <v>0</v>
      </c>
      <c r="P65">
        <f>INDEX('PP Values - SD|ISD|CC'!M:M, MATCH($B65,'PP Values - SD|ISD|CC'!$B:$B,0))</f>
        <v>413730082</v>
      </c>
      <c r="Q65">
        <f>INDEX('PP Values - SD|ISD|CC'!N:N, MATCH($B65,'PP Values - SD|ISD|CC'!$B:$B,0))</f>
        <v>0</v>
      </c>
      <c r="R65">
        <f>INDEX('PP Values - SD|ISD|CC'!O:O, MATCH($B65,'PP Values - SD|ISD|CC'!$B:$B,0))</f>
        <v>0</v>
      </c>
      <c r="S65">
        <f>INDEX('PP Values - SD|ISD|CC'!P:P, MATCH($B65,'PP Values - SD|ISD|CC'!$B:$B,0))</f>
        <v>169254300</v>
      </c>
      <c r="T65">
        <f>INDEX('PP Values - SD|ISD|CC'!Q:Q, MATCH($B65,'PP Values - SD|ISD|CC'!$B:$B,0))</f>
        <v>190286400</v>
      </c>
      <c r="U65">
        <f>INDEX('PP Values - SD|ISD|CC'!R:R, MATCH($B65,'PP Values - SD|ISD|CC'!$B:$B,0))</f>
        <v>0</v>
      </c>
      <c r="V65">
        <f>INDEX('PP Values - SD|ISD|CC'!S:S, MATCH($B65,'PP Values - SD|ISD|CC'!$B:$B,0))</f>
        <v>15999075</v>
      </c>
      <c r="W65">
        <f>INDEX('PP Values - SD|ISD|CC'!T:T, MATCH($B65,'PP Values - SD|ISD|CC'!$B:$B,0))</f>
        <v>0</v>
      </c>
      <c r="X65">
        <f>INDEX('PP Values - SD|ISD|CC'!U:U, MATCH($B65,'PP Values - SD|ISD|CC'!$B:$B,0))</f>
        <v>375539775</v>
      </c>
      <c r="Y65">
        <f>INDEX('PP Values - SD|ISD|CC'!V:V, MATCH($B65,'PP Values - SD|ISD|CC'!$B:$B,0))</f>
        <v>0</v>
      </c>
      <c r="Z65">
        <f>INDEX('PP Values - SD|ISD|CC'!W:W, MATCH($B65,'PP Values - SD|ISD|CC'!$B:$B,0))</f>
        <v>0</v>
      </c>
      <c r="AA65">
        <f>INDEX('PP Values - SD|ISD|CC'!X:X, MATCH($B65,'PP Values - SD|ISD|CC'!$B:$B,0))</f>
        <v>172112150</v>
      </c>
      <c r="AB65">
        <f>INDEX('PP Values - SD|ISD|CC'!Y:Y, MATCH($B65,'PP Values - SD|ISD|CC'!$B:$B,0))</f>
        <v>177042050</v>
      </c>
      <c r="AC65">
        <f>INDEX('PP Values - SD|ISD|CC'!Z:Z, MATCH($B65,'PP Values - SD|ISD|CC'!$B:$B,0))</f>
        <v>0</v>
      </c>
      <c r="AD65">
        <f>INDEX('PP Values - SD|ISD|CC'!AA:AA, MATCH($B65,'PP Values - SD|ISD|CC'!$B:$B,0))</f>
        <v>21062795</v>
      </c>
      <c r="AE65">
        <f>INDEX('PP Values - SD|ISD|CC'!AB:AB, MATCH($B65,'PP Values - SD|ISD|CC'!$B:$B,0))</f>
        <v>0</v>
      </c>
      <c r="AF65">
        <f>INDEX('PP Values - SD|ISD|CC'!AC:AC, MATCH($B65,'PP Values - SD|ISD|CC'!$B:$B,0))</f>
        <v>370216995</v>
      </c>
      <c r="AG65">
        <f>INDEX('PP Values - SD|ISD|CC'!AD:AD, MATCH($B65,'PP Values - SD|ISD|CC'!$B:$B,0))</f>
        <v>0</v>
      </c>
      <c r="AH65">
        <f>INDEX('PP Values - SD|ISD|CC'!AE:AE, MATCH($B65,'PP Values - SD|ISD|CC'!$B:$B,0))</f>
        <v>0</v>
      </c>
      <c r="AI65">
        <f>INDEX('PP Values - SD|ISD|CC'!AF:AF, MATCH($B65,'PP Values - SD|ISD|CC'!$B:$B,0))</f>
        <v>182978400</v>
      </c>
      <c r="AJ65">
        <f>INDEX('PP Values - SD|ISD|CC'!AG:AG, MATCH($B65,'PP Values - SD|ISD|CC'!$B:$B,0))</f>
        <v>45734000</v>
      </c>
      <c r="AK65">
        <f>INDEX('PP Values - SD|ISD|CC'!AH:AH, MATCH($B65,'PP Values - SD|ISD|CC'!$B:$B,0))</f>
        <v>0</v>
      </c>
      <c r="AL65">
        <f>INDEX('PP Values - SD|ISD|CC'!AI:AI, MATCH($B65,'PP Values - SD|ISD|CC'!$B:$B,0))</f>
        <v>506100</v>
      </c>
      <c r="AM65">
        <f>INDEX('PP Values - SD|ISD|CC'!AJ:AJ, MATCH($B65,'PP Values - SD|ISD|CC'!$B:$B,0))</f>
        <v>0</v>
      </c>
      <c r="AN65">
        <f>INDEX('PP Values - SD|ISD|CC'!AK:AK, MATCH($B65,'PP Values - SD|ISD|CC'!$B:$B,0))</f>
        <v>229218500</v>
      </c>
      <c r="AO65">
        <f>INDEX('PP Values - SD|ISD|CC'!AL:AL, MATCH($B65,'PP Values - SD|ISD|CC'!$B:$B,0))</f>
        <v>0</v>
      </c>
      <c r="AP65">
        <f>INDEX('PP Values - SD|ISD|CC'!AM:AM, MATCH($B65,'PP Values - SD|ISD|CC'!$B:$B,0))</f>
        <v>184511582</v>
      </c>
    </row>
    <row r="66" spans="1:42" x14ac:dyDescent="0.3">
      <c r="A66" s="116" t="s">
        <v>94</v>
      </c>
      <c r="B66" s="116" t="s">
        <v>299</v>
      </c>
      <c r="C66" s="116" t="s">
        <v>301</v>
      </c>
      <c r="D66" s="116" t="s">
        <v>299</v>
      </c>
      <c r="E66" s="116" t="s">
        <v>312</v>
      </c>
      <c r="F66" s="116" t="s">
        <v>307</v>
      </c>
      <c r="H66" s="116" t="s">
        <v>300</v>
      </c>
      <c r="I66" s="116" t="s">
        <v>299</v>
      </c>
      <c r="J66" s="116" t="s">
        <v>252</v>
      </c>
      <c r="K66">
        <f>INDEX('PP Values - SD|ISD|CC'!H:H, MATCH($B66,'PP Values - SD|ISD|CC'!$B:$B,0))</f>
        <v>241400</v>
      </c>
      <c r="L66">
        <f>INDEX('PP Values - SD|ISD|CC'!I:I, MATCH($B66,'PP Values - SD|ISD|CC'!$B:$B,0))</f>
        <v>0</v>
      </c>
      <c r="M66">
        <f>INDEX('PP Values - SD|ISD|CC'!J:J, MATCH($B66,'PP Values - SD|ISD|CC'!$B:$B,0))</f>
        <v>0</v>
      </c>
      <c r="N66">
        <f>INDEX('PP Values - SD|ISD|CC'!K:K, MATCH($B66,'PP Values - SD|ISD|CC'!$B:$B,0))</f>
        <v>0</v>
      </c>
      <c r="O66">
        <f>INDEX('PP Values - SD|ISD|CC'!L:L, MATCH($B66,'PP Values - SD|ISD|CC'!$B:$B,0))</f>
        <v>0</v>
      </c>
      <c r="P66">
        <f>INDEX('PP Values - SD|ISD|CC'!M:M, MATCH($B66,'PP Values - SD|ISD|CC'!$B:$B,0))</f>
        <v>241400</v>
      </c>
      <c r="Q66">
        <f>INDEX('PP Values - SD|ISD|CC'!N:N, MATCH($B66,'PP Values - SD|ISD|CC'!$B:$B,0))</f>
        <v>0</v>
      </c>
      <c r="R66">
        <f>INDEX('PP Values - SD|ISD|CC'!O:O, MATCH($B66,'PP Values - SD|ISD|CC'!$B:$B,0))</f>
        <v>0</v>
      </c>
      <c r="S66">
        <f>INDEX('PP Values - SD|ISD|CC'!P:P, MATCH($B66,'PP Values - SD|ISD|CC'!$B:$B,0))</f>
        <v>102700</v>
      </c>
      <c r="T66">
        <f>INDEX('PP Values - SD|ISD|CC'!Q:Q, MATCH($B66,'PP Values - SD|ISD|CC'!$B:$B,0))</f>
        <v>25000</v>
      </c>
      <c r="U66">
        <f>INDEX('PP Values - SD|ISD|CC'!R:R, MATCH($B66,'PP Values - SD|ISD|CC'!$B:$B,0))</f>
        <v>0</v>
      </c>
      <c r="V66">
        <f>INDEX('PP Values - SD|ISD|CC'!S:S, MATCH($B66,'PP Values - SD|ISD|CC'!$B:$B,0))</f>
        <v>0</v>
      </c>
      <c r="W66">
        <f>INDEX('PP Values - SD|ISD|CC'!T:T, MATCH($B66,'PP Values - SD|ISD|CC'!$B:$B,0))</f>
        <v>0</v>
      </c>
      <c r="X66">
        <f>INDEX('PP Values - SD|ISD|CC'!U:U, MATCH($B66,'PP Values - SD|ISD|CC'!$B:$B,0))</f>
        <v>127700</v>
      </c>
      <c r="Y66">
        <f>INDEX('PP Values - SD|ISD|CC'!V:V, MATCH($B66,'PP Values - SD|ISD|CC'!$B:$B,0))</f>
        <v>0</v>
      </c>
      <c r="Z66">
        <f>INDEX('PP Values - SD|ISD|CC'!W:W, MATCH($B66,'PP Values - SD|ISD|CC'!$B:$B,0))</f>
        <v>0</v>
      </c>
      <c r="AA66">
        <f>INDEX('PP Values - SD|ISD|CC'!X:X, MATCH($B66,'PP Values - SD|ISD|CC'!$B:$B,0))</f>
        <v>149300</v>
      </c>
      <c r="AB66">
        <f>INDEX('PP Values - SD|ISD|CC'!Y:Y, MATCH($B66,'PP Values - SD|ISD|CC'!$B:$B,0))</f>
        <v>37500</v>
      </c>
      <c r="AC66">
        <f>INDEX('PP Values - SD|ISD|CC'!Z:Z, MATCH($B66,'PP Values - SD|ISD|CC'!$B:$B,0))</f>
        <v>0</v>
      </c>
      <c r="AD66">
        <f>INDEX('PP Values - SD|ISD|CC'!AA:AA, MATCH($B66,'PP Values - SD|ISD|CC'!$B:$B,0))</f>
        <v>0</v>
      </c>
      <c r="AE66">
        <f>INDEX('PP Values - SD|ISD|CC'!AB:AB, MATCH($B66,'PP Values - SD|ISD|CC'!$B:$B,0))</f>
        <v>0</v>
      </c>
      <c r="AF66">
        <f>INDEX('PP Values - SD|ISD|CC'!AC:AC, MATCH($B66,'PP Values - SD|ISD|CC'!$B:$B,0))</f>
        <v>186800</v>
      </c>
      <c r="AG66">
        <f>INDEX('PP Values - SD|ISD|CC'!AD:AD, MATCH($B66,'PP Values - SD|ISD|CC'!$B:$B,0))</f>
        <v>0</v>
      </c>
      <c r="AH66">
        <f>INDEX('PP Values - SD|ISD|CC'!AE:AE, MATCH($B66,'PP Values - SD|ISD|CC'!$B:$B,0))</f>
        <v>0</v>
      </c>
      <c r="AI66">
        <f>INDEX('PP Values - SD|ISD|CC'!AF:AF, MATCH($B66,'PP Values - SD|ISD|CC'!$B:$B,0))</f>
        <v>207700</v>
      </c>
      <c r="AJ66">
        <f>INDEX('PP Values - SD|ISD|CC'!AG:AG, MATCH($B66,'PP Values - SD|ISD|CC'!$B:$B,0))</f>
        <v>0</v>
      </c>
      <c r="AK66">
        <f>INDEX('PP Values - SD|ISD|CC'!AH:AH, MATCH($B66,'PP Values - SD|ISD|CC'!$B:$B,0))</f>
        <v>0</v>
      </c>
      <c r="AL66">
        <f>INDEX('PP Values - SD|ISD|CC'!AI:AI, MATCH($B66,'PP Values - SD|ISD|CC'!$B:$B,0))</f>
        <v>0</v>
      </c>
      <c r="AM66">
        <f>INDEX('PP Values - SD|ISD|CC'!AJ:AJ, MATCH($B66,'PP Values - SD|ISD|CC'!$B:$B,0))</f>
        <v>0</v>
      </c>
      <c r="AN66">
        <f>INDEX('PP Values - SD|ISD|CC'!AK:AK, MATCH($B66,'PP Values - SD|ISD|CC'!$B:$B,0))</f>
        <v>207700</v>
      </c>
      <c r="AO66">
        <f>INDEX('PP Values - SD|ISD|CC'!AL:AL, MATCH($B66,'PP Values - SD|ISD|CC'!$B:$B,0))</f>
        <v>0</v>
      </c>
      <c r="AP66">
        <f>INDEX('PP Values - SD|ISD|CC'!AM:AM, MATCH($B66,'PP Values - SD|ISD|CC'!$B:$B,0))</f>
        <v>33700</v>
      </c>
    </row>
    <row r="67" spans="1:42" x14ac:dyDescent="0.3">
      <c r="A67" s="116" t="s">
        <v>94</v>
      </c>
      <c r="B67" s="116" t="s">
        <v>304</v>
      </c>
      <c r="C67" s="116" t="s">
        <v>240</v>
      </c>
      <c r="D67" s="116" t="s">
        <v>304</v>
      </c>
      <c r="E67" s="116" t="s">
        <v>313</v>
      </c>
      <c r="F67" s="116" t="s">
        <v>307</v>
      </c>
      <c r="H67" s="116" t="s">
        <v>237</v>
      </c>
      <c r="I67" s="116" t="s">
        <v>304</v>
      </c>
      <c r="J67" s="116" t="s">
        <v>252</v>
      </c>
      <c r="K67">
        <f>INDEX('PP Values - SD|ISD|CC'!H:H, MATCH($B67,'PP Values - SD|ISD|CC'!$B:$B,0))</f>
        <v>1578700</v>
      </c>
      <c r="L67">
        <f>INDEX('PP Values - SD|ISD|CC'!I:I, MATCH($B67,'PP Values - SD|ISD|CC'!$B:$B,0))</f>
        <v>8595000</v>
      </c>
      <c r="M67">
        <f>INDEX('PP Values - SD|ISD|CC'!J:J, MATCH($B67,'PP Values - SD|ISD|CC'!$B:$B,0))</f>
        <v>0</v>
      </c>
      <c r="N67">
        <f>INDEX('PP Values - SD|ISD|CC'!K:K, MATCH($B67,'PP Values - SD|ISD|CC'!$B:$B,0))</f>
        <v>1142050</v>
      </c>
      <c r="O67">
        <f>INDEX('PP Values - SD|ISD|CC'!L:L, MATCH($B67,'PP Values - SD|ISD|CC'!$B:$B,0))</f>
        <v>0</v>
      </c>
      <c r="P67">
        <f>INDEX('PP Values - SD|ISD|CC'!M:M, MATCH($B67,'PP Values - SD|ISD|CC'!$B:$B,0))</f>
        <v>11315750</v>
      </c>
      <c r="Q67">
        <f>INDEX('PP Values - SD|ISD|CC'!N:N, MATCH($B67,'PP Values - SD|ISD|CC'!$B:$B,0))</f>
        <v>0</v>
      </c>
      <c r="R67">
        <f>INDEX('PP Values - SD|ISD|CC'!O:O, MATCH($B67,'PP Values - SD|ISD|CC'!$B:$B,0))</f>
        <v>0</v>
      </c>
      <c r="S67">
        <f>INDEX('PP Values - SD|ISD|CC'!P:P, MATCH($B67,'PP Values - SD|ISD|CC'!$B:$B,0))</f>
        <v>1586400</v>
      </c>
      <c r="T67">
        <f>INDEX('PP Values - SD|ISD|CC'!Q:Q, MATCH($B67,'PP Values - SD|ISD|CC'!$B:$B,0))</f>
        <v>10241000</v>
      </c>
      <c r="U67">
        <f>INDEX('PP Values - SD|ISD|CC'!R:R, MATCH($B67,'PP Values - SD|ISD|CC'!$B:$B,0))</f>
        <v>0</v>
      </c>
      <c r="V67">
        <f>INDEX('PP Values - SD|ISD|CC'!S:S, MATCH($B67,'PP Values - SD|ISD|CC'!$B:$B,0))</f>
        <v>984650</v>
      </c>
      <c r="W67">
        <f>INDEX('PP Values - SD|ISD|CC'!T:T, MATCH($B67,'PP Values - SD|ISD|CC'!$B:$B,0))</f>
        <v>0</v>
      </c>
      <c r="X67">
        <f>INDEX('PP Values - SD|ISD|CC'!U:U, MATCH($B67,'PP Values - SD|ISD|CC'!$B:$B,0))</f>
        <v>12812050</v>
      </c>
      <c r="Y67">
        <f>INDEX('PP Values - SD|ISD|CC'!V:V, MATCH($B67,'PP Values - SD|ISD|CC'!$B:$B,0))</f>
        <v>0</v>
      </c>
      <c r="Z67">
        <f>INDEX('PP Values - SD|ISD|CC'!W:W, MATCH($B67,'PP Values - SD|ISD|CC'!$B:$B,0))</f>
        <v>0</v>
      </c>
      <c r="AA67">
        <f>INDEX('PP Values - SD|ISD|CC'!X:X, MATCH($B67,'PP Values - SD|ISD|CC'!$B:$B,0))</f>
        <v>1324500</v>
      </c>
      <c r="AB67">
        <f>INDEX('PP Values - SD|ISD|CC'!Y:Y, MATCH($B67,'PP Values - SD|ISD|CC'!$B:$B,0))</f>
        <v>8927600</v>
      </c>
      <c r="AC67">
        <f>INDEX('PP Values - SD|ISD|CC'!Z:Z, MATCH($B67,'PP Values - SD|ISD|CC'!$B:$B,0))</f>
        <v>0</v>
      </c>
      <c r="AD67">
        <f>INDEX('PP Values - SD|ISD|CC'!AA:AA, MATCH($B67,'PP Values - SD|ISD|CC'!$B:$B,0))</f>
        <v>1003300</v>
      </c>
      <c r="AE67">
        <f>INDEX('PP Values - SD|ISD|CC'!AB:AB, MATCH($B67,'PP Values - SD|ISD|CC'!$B:$B,0))</f>
        <v>0</v>
      </c>
      <c r="AF67">
        <f>INDEX('PP Values - SD|ISD|CC'!AC:AC, MATCH($B67,'PP Values - SD|ISD|CC'!$B:$B,0))</f>
        <v>11255400</v>
      </c>
      <c r="AG67">
        <f>INDEX('PP Values - SD|ISD|CC'!AD:AD, MATCH($B67,'PP Values - SD|ISD|CC'!$B:$B,0))</f>
        <v>0</v>
      </c>
      <c r="AH67">
        <f>INDEX('PP Values - SD|ISD|CC'!AE:AE, MATCH($B67,'PP Values - SD|ISD|CC'!$B:$B,0))</f>
        <v>0</v>
      </c>
      <c r="AI67">
        <f>INDEX('PP Values - SD|ISD|CC'!AF:AF, MATCH($B67,'PP Values - SD|ISD|CC'!$B:$B,0))</f>
        <v>2481043</v>
      </c>
      <c r="AJ67">
        <f>INDEX('PP Values - SD|ISD|CC'!AG:AG, MATCH($B67,'PP Values - SD|ISD|CC'!$B:$B,0))</f>
        <v>3663900</v>
      </c>
      <c r="AK67">
        <f>INDEX('PP Values - SD|ISD|CC'!AH:AH, MATCH($B67,'PP Values - SD|ISD|CC'!$B:$B,0))</f>
        <v>0</v>
      </c>
      <c r="AL67">
        <f>INDEX('PP Values - SD|ISD|CC'!AI:AI, MATCH($B67,'PP Values - SD|ISD|CC'!$B:$B,0))</f>
        <v>0</v>
      </c>
      <c r="AM67">
        <f>INDEX('PP Values - SD|ISD|CC'!AJ:AJ, MATCH($B67,'PP Values - SD|ISD|CC'!$B:$B,0))</f>
        <v>0</v>
      </c>
      <c r="AN67">
        <f>INDEX('PP Values - SD|ISD|CC'!AK:AK, MATCH($B67,'PP Values - SD|ISD|CC'!$B:$B,0))</f>
        <v>6144943</v>
      </c>
      <c r="AO67">
        <f>INDEX('PP Values - SD|ISD|CC'!AL:AL, MATCH($B67,'PP Values - SD|ISD|CC'!$B:$B,0))</f>
        <v>0</v>
      </c>
      <c r="AP67">
        <f>INDEX('PP Values - SD|ISD|CC'!AM:AM, MATCH($B67,'PP Values - SD|ISD|CC'!$B:$B,0))</f>
        <v>5170807</v>
      </c>
    </row>
    <row r="68" spans="1:42" x14ac:dyDescent="0.3">
      <c r="A68" s="116" t="s">
        <v>94</v>
      </c>
      <c r="B68" s="116" t="s">
        <v>314</v>
      </c>
      <c r="C68" s="116" t="s">
        <v>94</v>
      </c>
      <c r="D68" s="116" t="s">
        <v>314</v>
      </c>
      <c r="E68" s="116" t="s">
        <v>315</v>
      </c>
      <c r="F68" s="116" t="s">
        <v>317</v>
      </c>
      <c r="H68" s="116" t="s">
        <v>96</v>
      </c>
      <c r="I68" s="116" t="s">
        <v>100</v>
      </c>
      <c r="J68" s="116" t="s">
        <v>252</v>
      </c>
      <c r="K68">
        <f>INDEX('PP Values - SD|ISD|CC'!H:H, MATCH($B68,'PP Values - SD|ISD|CC'!$B:$B,0))</f>
        <v>190861932</v>
      </c>
      <c r="L68">
        <f>INDEX('PP Values - SD|ISD|CC'!I:I, MATCH($B68,'PP Values - SD|ISD|CC'!$B:$B,0))</f>
        <v>217942850</v>
      </c>
      <c r="M68">
        <f>INDEX('PP Values - SD|ISD|CC'!J:J, MATCH($B68,'PP Values - SD|ISD|CC'!$B:$B,0))</f>
        <v>146050</v>
      </c>
      <c r="N68">
        <f>INDEX('PP Values - SD|ISD|CC'!K:K, MATCH($B68,'PP Values - SD|ISD|CC'!$B:$B,0))</f>
        <v>17067100</v>
      </c>
      <c r="O68">
        <f>INDEX('PP Values - SD|ISD|CC'!L:L, MATCH($B68,'PP Values - SD|ISD|CC'!$B:$B,0))</f>
        <v>0</v>
      </c>
      <c r="P68">
        <f>INDEX('PP Values - SD|ISD|CC'!M:M, MATCH($B68,'PP Values - SD|ISD|CC'!$B:$B,0))</f>
        <v>426017932</v>
      </c>
      <c r="Q68">
        <f>INDEX('PP Values - SD|ISD|CC'!N:N, MATCH($B68,'PP Values - SD|ISD|CC'!$B:$B,0))</f>
        <v>0</v>
      </c>
      <c r="R68">
        <f>INDEX('PP Values - SD|ISD|CC'!O:O, MATCH($B68,'PP Values - SD|ISD|CC'!$B:$B,0))</f>
        <v>0</v>
      </c>
      <c r="S68">
        <f>INDEX('PP Values - SD|ISD|CC'!P:P, MATCH($B68,'PP Values - SD|ISD|CC'!$B:$B,0))</f>
        <v>171751200</v>
      </c>
      <c r="T68">
        <f>INDEX('PP Values - SD|ISD|CC'!Q:Q, MATCH($B68,'PP Values - SD|ISD|CC'!$B:$B,0))</f>
        <v>200909400</v>
      </c>
      <c r="U68">
        <f>INDEX('PP Values - SD|ISD|CC'!R:R, MATCH($B68,'PP Values - SD|ISD|CC'!$B:$B,0))</f>
        <v>0</v>
      </c>
      <c r="V68">
        <f>INDEX('PP Values - SD|ISD|CC'!S:S, MATCH($B68,'PP Values - SD|ISD|CC'!$B:$B,0))</f>
        <v>16983725</v>
      </c>
      <c r="W68">
        <f>INDEX('PP Values - SD|ISD|CC'!T:T, MATCH($B68,'PP Values - SD|ISD|CC'!$B:$B,0))</f>
        <v>0</v>
      </c>
      <c r="X68">
        <f>INDEX('PP Values - SD|ISD|CC'!U:U, MATCH($B68,'PP Values - SD|ISD|CC'!$B:$B,0))</f>
        <v>389644325</v>
      </c>
      <c r="Y68">
        <f>INDEX('PP Values - SD|ISD|CC'!V:V, MATCH($B68,'PP Values - SD|ISD|CC'!$B:$B,0))</f>
        <v>0</v>
      </c>
      <c r="Z68">
        <f>INDEX('PP Values - SD|ISD|CC'!W:W, MATCH($B68,'PP Values - SD|ISD|CC'!$B:$B,0))</f>
        <v>0</v>
      </c>
      <c r="AA68">
        <f>INDEX('PP Values - SD|ISD|CC'!X:X, MATCH($B68,'PP Values - SD|ISD|CC'!$B:$B,0))</f>
        <v>173954350</v>
      </c>
      <c r="AB68">
        <f>INDEX('PP Values - SD|ISD|CC'!Y:Y, MATCH($B68,'PP Values - SD|ISD|CC'!$B:$B,0))</f>
        <v>186245150</v>
      </c>
      <c r="AC68">
        <f>INDEX('PP Values - SD|ISD|CC'!Z:Z, MATCH($B68,'PP Values - SD|ISD|CC'!$B:$B,0))</f>
        <v>0</v>
      </c>
      <c r="AD68">
        <f>INDEX('PP Values - SD|ISD|CC'!AA:AA, MATCH($B68,'PP Values - SD|ISD|CC'!$B:$B,0))</f>
        <v>22066095</v>
      </c>
      <c r="AE68">
        <f>INDEX('PP Values - SD|ISD|CC'!AB:AB, MATCH($B68,'PP Values - SD|ISD|CC'!$B:$B,0))</f>
        <v>0</v>
      </c>
      <c r="AF68">
        <f>INDEX('PP Values - SD|ISD|CC'!AC:AC, MATCH($B68,'PP Values - SD|ISD|CC'!$B:$B,0))</f>
        <v>382265595</v>
      </c>
      <c r="AG68">
        <f>INDEX('PP Values - SD|ISD|CC'!AD:AD, MATCH($B68,'PP Values - SD|ISD|CC'!$B:$B,0))</f>
        <v>0</v>
      </c>
      <c r="AH68">
        <f>INDEX('PP Values - SD|ISD|CC'!AE:AE, MATCH($B68,'PP Values - SD|ISD|CC'!$B:$B,0))</f>
        <v>0</v>
      </c>
      <c r="AI68">
        <f>INDEX('PP Values - SD|ISD|CC'!AF:AF, MATCH($B68,'PP Values - SD|ISD|CC'!$B:$B,0))</f>
        <v>185846543</v>
      </c>
      <c r="AJ68">
        <f>INDEX('PP Values - SD|ISD|CC'!AG:AG, MATCH($B68,'PP Values - SD|ISD|CC'!$B:$B,0))</f>
        <v>58351700</v>
      </c>
      <c r="AK68">
        <f>INDEX('PP Values - SD|ISD|CC'!AH:AH, MATCH($B68,'PP Values - SD|ISD|CC'!$B:$B,0))</f>
        <v>0</v>
      </c>
      <c r="AL68">
        <f>INDEX('PP Values - SD|ISD|CC'!AI:AI, MATCH($B68,'PP Values - SD|ISD|CC'!$B:$B,0))</f>
        <v>506100</v>
      </c>
      <c r="AM68">
        <f>INDEX('PP Values - SD|ISD|CC'!AJ:AJ, MATCH($B68,'PP Values - SD|ISD|CC'!$B:$B,0))</f>
        <v>0</v>
      </c>
      <c r="AN68">
        <f>INDEX('PP Values - SD|ISD|CC'!AK:AK, MATCH($B68,'PP Values - SD|ISD|CC'!$B:$B,0))</f>
        <v>244704343</v>
      </c>
      <c r="AO68">
        <f>INDEX('PP Values - SD|ISD|CC'!AL:AL, MATCH($B68,'PP Values - SD|ISD|CC'!$B:$B,0))</f>
        <v>0</v>
      </c>
      <c r="AP68">
        <f>INDEX('PP Values - SD|ISD|CC'!AM:AM, MATCH($B68,'PP Values - SD|ISD|CC'!$B:$B,0))</f>
        <v>181313589</v>
      </c>
    </row>
    <row r="69" spans="1:42" x14ac:dyDescent="0.3">
      <c r="A69" s="116" t="s">
        <v>94</v>
      </c>
      <c r="B69" s="116" t="s">
        <v>318</v>
      </c>
      <c r="C69" s="116" t="s">
        <v>94</v>
      </c>
      <c r="D69" s="116" t="s">
        <v>318</v>
      </c>
      <c r="E69" s="116" t="s">
        <v>319</v>
      </c>
      <c r="F69" s="116" t="s">
        <v>320</v>
      </c>
      <c r="H69" s="116" t="s">
        <v>100</v>
      </c>
      <c r="I69" s="116" t="s">
        <v>100</v>
      </c>
      <c r="J69" s="116" t="s">
        <v>321</v>
      </c>
      <c r="K69">
        <f>INDEX('PP Values - Local Authorities'!G:G, MATCH($B69,'PP Values - Local Authorities'!$B:$B,0))</f>
        <v>33956800</v>
      </c>
      <c r="L69">
        <f>INDEX('PP Values - Local Authorities'!H:H, MATCH($B69,'PP Values - Local Authorities'!$B:$B,0))</f>
        <v>33000600</v>
      </c>
      <c r="M69">
        <f>INDEX('PP Values - Local Authorities'!I:I, MATCH($B69,'PP Values - Local Authorities'!$B:$B,0))</f>
        <v>0</v>
      </c>
      <c r="N69">
        <f>INDEX('PP Values - Local Authorities'!J:J, MATCH($B69,'PP Values - Local Authorities'!$B:$B,0))</f>
        <v>2177750</v>
      </c>
      <c r="O69">
        <f>INDEX('PP Values - Local Authorities'!K:K, MATCH($B69,'PP Values - Local Authorities'!$B:$B,0))</f>
        <v>0</v>
      </c>
      <c r="P69">
        <f>INDEX('PP Values - Local Authorities'!L:L, MATCH($B69,'PP Values - Local Authorities'!$B:$B,0))</f>
        <v>69135150</v>
      </c>
      <c r="Q69">
        <f>INDEX('PP Values - Local Authorities'!M:M, MATCH($B69,'PP Values - Local Authorities'!$B:$B,0))</f>
        <v>0</v>
      </c>
      <c r="R69">
        <f>INDEX('PP Values - Local Authorities'!N:N, MATCH($B69,'PP Values - Local Authorities'!$B:$B,0))</f>
        <v>0</v>
      </c>
      <c r="S69">
        <f>INDEX('PP Values - Local Authorities'!O:O, MATCH($B69,'PP Values - Local Authorities'!$B:$B,0))</f>
        <v>29610500</v>
      </c>
      <c r="T69">
        <f>INDEX('PP Values - Local Authorities'!P:P, MATCH($B69,'PP Values - Local Authorities'!$B:$B,0))</f>
        <v>31887700</v>
      </c>
      <c r="U69">
        <f>INDEX('PP Values - Local Authorities'!Q:Q, MATCH($B69,'PP Values - Local Authorities'!$B:$B,0))</f>
        <v>0</v>
      </c>
      <c r="V69">
        <f>INDEX('PP Values - Local Authorities'!R:R, MATCH($B69,'PP Values - Local Authorities'!$B:$B,0))</f>
        <v>1994600</v>
      </c>
      <c r="W69">
        <f>INDEX('PP Values - Local Authorities'!S:S, MATCH($B69,'PP Values - Local Authorities'!$B:$B,0))</f>
        <v>0</v>
      </c>
      <c r="X69">
        <f>INDEX('PP Values - Local Authorities'!T:T, MATCH($B69,'PP Values - Local Authorities'!$B:$B,0))</f>
        <v>63492800</v>
      </c>
      <c r="Y69">
        <f>INDEX('PP Values - Local Authorities'!U:U, MATCH($B69,'PP Values - Local Authorities'!$B:$B,0))</f>
        <v>0</v>
      </c>
      <c r="Z69">
        <f>INDEX('PP Values - Local Authorities'!V:V, MATCH($B69,'PP Values - Local Authorities'!$B:$B,0))</f>
        <v>0</v>
      </c>
      <c r="AA69">
        <f>INDEX('PP Values - Local Authorities'!W:W, MATCH($B69,'PP Values - Local Authorities'!$B:$B,0))</f>
        <v>29725400</v>
      </c>
      <c r="AB69">
        <f>INDEX('PP Values - Local Authorities'!X:X, MATCH($B69,'PP Values - Local Authorities'!$B:$B,0))</f>
        <v>25515700</v>
      </c>
      <c r="AC69">
        <f>INDEX('PP Values - Local Authorities'!Y:Y, MATCH($B69,'PP Values - Local Authorities'!$B:$B,0))</f>
        <v>0</v>
      </c>
      <c r="AD69">
        <f>INDEX('PP Values - Local Authorities'!Z:Z, MATCH($B69,'PP Values - Local Authorities'!$B:$B,0))</f>
        <v>2476550</v>
      </c>
      <c r="AE69">
        <f>INDEX('PP Values - Local Authorities'!AA:AA, MATCH($B69,'PP Values - Local Authorities'!$B:$B,0))</f>
        <v>0</v>
      </c>
      <c r="AF69">
        <f>INDEX('PP Values - Local Authorities'!AB:AB, MATCH($B69,'PP Values - Local Authorities'!$B:$B,0))</f>
        <v>57717650</v>
      </c>
      <c r="AG69">
        <f>INDEX('PP Values - Local Authorities'!AC:AC, MATCH($B69,'PP Values - Local Authorities'!$B:$B,0))</f>
        <v>0</v>
      </c>
      <c r="AH69">
        <f>INDEX('PP Values - Local Authorities'!AD:AD, MATCH($B69,'PP Values - Local Authorities'!$B:$B,0))</f>
        <v>0</v>
      </c>
      <c r="AI69">
        <f>INDEX('PP Values - Local Authorities'!AE:AE, MATCH($B69,'PP Values - Local Authorities'!$B:$B,0))</f>
        <v>30609500</v>
      </c>
      <c r="AJ69">
        <f>INDEX('PP Values - Local Authorities'!AF:AF, MATCH($B69,'PP Values - Local Authorities'!$B:$B,0))</f>
        <v>674500</v>
      </c>
      <c r="AK69">
        <f>INDEX('PP Values - Local Authorities'!AG:AG, MATCH($B69,'PP Values - Local Authorities'!$B:$B,0))</f>
        <v>0</v>
      </c>
      <c r="AL69">
        <f>INDEX('PP Values - Local Authorities'!AH:AH, MATCH($B69,'PP Values - Local Authorities'!$B:$B,0))</f>
        <v>0</v>
      </c>
      <c r="AM69">
        <f>INDEX('PP Values - Local Authorities'!AI:AI, MATCH($B69,'PP Values - Local Authorities'!$B:$B,0))</f>
        <v>0</v>
      </c>
      <c r="AN69">
        <f>INDEX('PP Values - Local Authorities'!AJ:AJ, MATCH($B69,'PP Values - Local Authorities'!$B:$B,0))</f>
        <v>674500</v>
      </c>
      <c r="AO69">
        <f>INDEX('PP Values - Local Authorities'!AK:AK, MATCH($B69,'PP Values - Local Authorities'!$B:$B,0))</f>
        <v>0</v>
      </c>
      <c r="AP69">
        <f>INDEX('PP Values - Local Authorities'!AL:AL, MATCH($B69,'PP Values - Local Authorities'!$B:$B,0))</f>
        <v>68460650</v>
      </c>
    </row>
    <row r="70" spans="1:42" x14ac:dyDescent="0.3">
      <c r="A70" s="116" t="s">
        <v>94</v>
      </c>
      <c r="B70" s="116" t="s">
        <v>322</v>
      </c>
      <c r="C70" s="116" t="s">
        <v>94</v>
      </c>
      <c r="D70" s="116" t="s">
        <v>322</v>
      </c>
      <c r="E70" s="116" t="s">
        <v>323</v>
      </c>
      <c r="F70" s="116" t="s">
        <v>320</v>
      </c>
      <c r="H70" s="116" t="s">
        <v>100</v>
      </c>
      <c r="I70" s="116" t="s">
        <v>100</v>
      </c>
      <c r="J70" s="116" t="s">
        <v>321</v>
      </c>
      <c r="K70">
        <f>INDEX('PP Values - Local Authorities'!G:G, MATCH($B70,'PP Values - Local Authorities'!$B:$B,0))</f>
        <v>7887500</v>
      </c>
      <c r="L70">
        <f>INDEX('PP Values - Local Authorities'!H:H, MATCH($B70,'PP Values - Local Authorities'!$B:$B,0))</f>
        <v>5992300</v>
      </c>
      <c r="M70">
        <f>INDEX('PP Values - Local Authorities'!I:I, MATCH($B70,'PP Values - Local Authorities'!$B:$B,0))</f>
        <v>0</v>
      </c>
      <c r="N70">
        <f>INDEX('PP Values - Local Authorities'!J:J, MATCH($B70,'PP Values - Local Authorities'!$B:$B,0))</f>
        <v>2840400</v>
      </c>
      <c r="O70">
        <f>INDEX('PP Values - Local Authorities'!K:K, MATCH($B70,'PP Values - Local Authorities'!$B:$B,0))</f>
        <v>0</v>
      </c>
      <c r="P70">
        <f>INDEX('PP Values - Local Authorities'!L:L, MATCH($B70,'PP Values - Local Authorities'!$B:$B,0))</f>
        <v>16720200</v>
      </c>
      <c r="Q70">
        <f>INDEX('PP Values - Local Authorities'!M:M, MATCH($B70,'PP Values - Local Authorities'!$B:$B,0))</f>
        <v>0</v>
      </c>
      <c r="R70">
        <f>INDEX('PP Values - Local Authorities'!N:N, MATCH($B70,'PP Values - Local Authorities'!$B:$B,0))</f>
        <v>0</v>
      </c>
      <c r="S70">
        <f>INDEX('PP Values - Local Authorities'!O:O, MATCH($B70,'PP Values - Local Authorities'!$B:$B,0))</f>
        <v>6860600</v>
      </c>
      <c r="T70">
        <f>INDEX('PP Values - Local Authorities'!P:P, MATCH($B70,'PP Values - Local Authorities'!$B:$B,0))</f>
        <v>5269700</v>
      </c>
      <c r="U70">
        <f>INDEX('PP Values - Local Authorities'!Q:Q, MATCH($B70,'PP Values - Local Authorities'!$B:$B,0))</f>
        <v>0</v>
      </c>
      <c r="V70">
        <f>INDEX('PP Values - Local Authorities'!R:R, MATCH($B70,'PP Values - Local Authorities'!$B:$B,0))</f>
        <v>2352850</v>
      </c>
      <c r="W70">
        <f>INDEX('PP Values - Local Authorities'!S:S, MATCH($B70,'PP Values - Local Authorities'!$B:$B,0))</f>
        <v>0</v>
      </c>
      <c r="X70">
        <f>INDEX('PP Values - Local Authorities'!T:T, MATCH($B70,'PP Values - Local Authorities'!$B:$B,0))</f>
        <v>14483150</v>
      </c>
      <c r="Y70">
        <f>INDEX('PP Values - Local Authorities'!U:U, MATCH($B70,'PP Values - Local Authorities'!$B:$B,0))</f>
        <v>0</v>
      </c>
      <c r="Z70">
        <f>INDEX('PP Values - Local Authorities'!V:V, MATCH($B70,'PP Values - Local Authorities'!$B:$B,0))</f>
        <v>0</v>
      </c>
      <c r="AA70">
        <f>INDEX('PP Values - Local Authorities'!W:W, MATCH($B70,'PP Values - Local Authorities'!$B:$B,0))</f>
        <v>7121600</v>
      </c>
      <c r="AB70">
        <f>INDEX('PP Values - Local Authorities'!X:X, MATCH($B70,'PP Values - Local Authorities'!$B:$B,0))</f>
        <v>3569800</v>
      </c>
      <c r="AC70">
        <f>INDEX('PP Values - Local Authorities'!Y:Y, MATCH($B70,'PP Values - Local Authorities'!$B:$B,0))</f>
        <v>0</v>
      </c>
      <c r="AD70">
        <f>INDEX('PP Values - Local Authorities'!Z:Z, MATCH($B70,'PP Values - Local Authorities'!$B:$B,0))</f>
        <v>2562050</v>
      </c>
      <c r="AE70">
        <f>INDEX('PP Values - Local Authorities'!AA:AA, MATCH($B70,'PP Values - Local Authorities'!$B:$B,0))</f>
        <v>0</v>
      </c>
      <c r="AF70">
        <f>INDEX('PP Values - Local Authorities'!AB:AB, MATCH($B70,'PP Values - Local Authorities'!$B:$B,0))</f>
        <v>13253450</v>
      </c>
      <c r="AG70">
        <f>INDEX('PP Values - Local Authorities'!AC:AC, MATCH($B70,'PP Values - Local Authorities'!$B:$B,0))</f>
        <v>0</v>
      </c>
      <c r="AH70">
        <f>INDEX('PP Values - Local Authorities'!AD:AD, MATCH($B70,'PP Values - Local Authorities'!$B:$B,0))</f>
        <v>0</v>
      </c>
      <c r="AI70">
        <f>INDEX('PP Values - Local Authorities'!AE:AE, MATCH($B70,'PP Values - Local Authorities'!$B:$B,0))</f>
        <v>8386300</v>
      </c>
      <c r="AJ70">
        <f>INDEX('PP Values - Local Authorities'!AF:AF, MATCH($B70,'PP Values - Local Authorities'!$B:$B,0))</f>
        <v>2736100</v>
      </c>
      <c r="AK70">
        <f>INDEX('PP Values - Local Authorities'!AG:AG, MATCH($B70,'PP Values - Local Authorities'!$B:$B,0))</f>
        <v>0</v>
      </c>
      <c r="AL70">
        <f>INDEX('PP Values - Local Authorities'!AH:AH, MATCH($B70,'PP Values - Local Authorities'!$B:$B,0))</f>
        <v>1850</v>
      </c>
      <c r="AM70">
        <f>INDEX('PP Values - Local Authorities'!AI:AI, MATCH($B70,'PP Values - Local Authorities'!$B:$B,0))</f>
        <v>0</v>
      </c>
      <c r="AN70">
        <f>INDEX('PP Values - Local Authorities'!AJ:AJ, MATCH($B70,'PP Values - Local Authorities'!$B:$B,0))</f>
        <v>2737950</v>
      </c>
      <c r="AO70">
        <f>INDEX('PP Values - Local Authorities'!AK:AK, MATCH($B70,'PP Values - Local Authorities'!$B:$B,0))</f>
        <v>0</v>
      </c>
      <c r="AP70">
        <f>INDEX('PP Values - Local Authorities'!AL:AL, MATCH($B70,'PP Values - Local Authorities'!$B:$B,0))</f>
        <v>13982250</v>
      </c>
    </row>
    <row r="71" spans="1:42" x14ac:dyDescent="0.3">
      <c r="A71" s="116" t="s">
        <v>94</v>
      </c>
      <c r="B71" s="116" t="s">
        <v>324</v>
      </c>
      <c r="C71" s="116" t="s">
        <v>94</v>
      </c>
      <c r="D71" s="116" t="s">
        <v>324</v>
      </c>
      <c r="E71" s="116" t="s">
        <v>325</v>
      </c>
      <c r="F71" s="116" t="s">
        <v>320</v>
      </c>
      <c r="H71" s="116" t="s">
        <v>100</v>
      </c>
      <c r="I71" s="116" t="s">
        <v>100</v>
      </c>
      <c r="J71" s="116" t="s">
        <v>321</v>
      </c>
      <c r="K71">
        <f>INDEX('PP Values - Local Authorities'!G:G, MATCH($B71,'PP Values - Local Authorities'!$B:$B,0))</f>
        <v>2554300</v>
      </c>
      <c r="L71">
        <f>INDEX('PP Values - Local Authorities'!H:H, MATCH($B71,'PP Values - Local Authorities'!$B:$B,0))</f>
        <v>876000</v>
      </c>
      <c r="M71">
        <f>INDEX('PP Values - Local Authorities'!I:I, MATCH($B71,'PP Values - Local Authorities'!$B:$B,0))</f>
        <v>0</v>
      </c>
      <c r="N71">
        <f>INDEX('PP Values - Local Authorities'!J:J, MATCH($B71,'PP Values - Local Authorities'!$B:$B,0))</f>
        <v>112300</v>
      </c>
      <c r="O71">
        <f>INDEX('PP Values - Local Authorities'!K:K, MATCH($B71,'PP Values - Local Authorities'!$B:$B,0))</f>
        <v>0</v>
      </c>
      <c r="P71">
        <f>INDEX('PP Values - Local Authorities'!L:L, MATCH($B71,'PP Values - Local Authorities'!$B:$B,0))</f>
        <v>3542600</v>
      </c>
      <c r="Q71">
        <f>INDEX('PP Values - Local Authorities'!M:M, MATCH($B71,'PP Values - Local Authorities'!$B:$B,0))</f>
        <v>0</v>
      </c>
      <c r="R71">
        <f>INDEX('PP Values - Local Authorities'!N:N, MATCH($B71,'PP Values - Local Authorities'!$B:$B,0))</f>
        <v>0</v>
      </c>
      <c r="S71">
        <f>INDEX('PP Values - Local Authorities'!O:O, MATCH($B71,'PP Values - Local Authorities'!$B:$B,0))</f>
        <v>2046400</v>
      </c>
      <c r="T71">
        <f>INDEX('PP Values - Local Authorities'!P:P, MATCH($B71,'PP Values - Local Authorities'!$B:$B,0))</f>
        <v>984500</v>
      </c>
      <c r="U71">
        <f>INDEX('PP Values - Local Authorities'!Q:Q, MATCH($B71,'PP Values - Local Authorities'!$B:$B,0))</f>
        <v>0</v>
      </c>
      <c r="V71">
        <f>INDEX('PP Values - Local Authorities'!R:R, MATCH($B71,'PP Values - Local Authorities'!$B:$B,0))</f>
        <v>56350</v>
      </c>
      <c r="W71">
        <f>INDEX('PP Values - Local Authorities'!S:S, MATCH($B71,'PP Values - Local Authorities'!$B:$B,0))</f>
        <v>0</v>
      </c>
      <c r="X71">
        <f>INDEX('PP Values - Local Authorities'!T:T, MATCH($B71,'PP Values - Local Authorities'!$B:$B,0))</f>
        <v>3087250</v>
      </c>
      <c r="Y71">
        <f>INDEX('PP Values - Local Authorities'!U:U, MATCH($B71,'PP Values - Local Authorities'!$B:$B,0))</f>
        <v>0</v>
      </c>
      <c r="Z71">
        <f>INDEX('PP Values - Local Authorities'!V:V, MATCH($B71,'PP Values - Local Authorities'!$B:$B,0))</f>
        <v>0</v>
      </c>
      <c r="AA71">
        <f>INDEX('PP Values - Local Authorities'!W:W, MATCH($B71,'PP Values - Local Authorities'!$B:$B,0))</f>
        <v>1854800</v>
      </c>
      <c r="AB71">
        <f>INDEX('PP Values - Local Authorities'!X:X, MATCH($B71,'PP Values - Local Authorities'!$B:$B,0))</f>
        <v>1045500</v>
      </c>
      <c r="AC71">
        <f>INDEX('PP Values - Local Authorities'!Y:Y, MATCH($B71,'PP Values - Local Authorities'!$B:$B,0))</f>
        <v>0</v>
      </c>
      <c r="AD71">
        <f>INDEX('PP Values - Local Authorities'!Z:Z, MATCH($B71,'PP Values - Local Authorities'!$B:$B,0))</f>
        <v>88700</v>
      </c>
      <c r="AE71">
        <f>INDEX('PP Values - Local Authorities'!AA:AA, MATCH($B71,'PP Values - Local Authorities'!$B:$B,0))</f>
        <v>0</v>
      </c>
      <c r="AF71">
        <f>INDEX('PP Values - Local Authorities'!AB:AB, MATCH($B71,'PP Values - Local Authorities'!$B:$B,0))</f>
        <v>2989000</v>
      </c>
      <c r="AG71">
        <f>INDEX('PP Values - Local Authorities'!AC:AC, MATCH($B71,'PP Values - Local Authorities'!$B:$B,0))</f>
        <v>0</v>
      </c>
      <c r="AH71">
        <f>INDEX('PP Values - Local Authorities'!AD:AD, MATCH($B71,'PP Values - Local Authorities'!$B:$B,0))</f>
        <v>0</v>
      </c>
      <c r="AI71">
        <f>INDEX('PP Values - Local Authorities'!AE:AE, MATCH($B71,'PP Values - Local Authorities'!$B:$B,0))</f>
        <v>7888800</v>
      </c>
      <c r="AJ71">
        <f>INDEX('PP Values - Local Authorities'!AF:AF, MATCH($B71,'PP Values - Local Authorities'!$B:$B,0))</f>
        <v>0</v>
      </c>
      <c r="AK71">
        <f>INDEX('PP Values - Local Authorities'!AG:AG, MATCH($B71,'PP Values - Local Authorities'!$B:$B,0))</f>
        <v>0</v>
      </c>
      <c r="AL71">
        <f>INDEX('PP Values - Local Authorities'!AH:AH, MATCH($B71,'PP Values - Local Authorities'!$B:$B,0))</f>
        <v>0</v>
      </c>
      <c r="AM71">
        <f>INDEX('PP Values - Local Authorities'!AI:AI, MATCH($B71,'PP Values - Local Authorities'!$B:$B,0))</f>
        <v>0</v>
      </c>
      <c r="AN71">
        <f>INDEX('PP Values - Local Authorities'!AJ:AJ, MATCH($B71,'PP Values - Local Authorities'!$B:$B,0))</f>
        <v>7888800</v>
      </c>
      <c r="AO71">
        <f>INDEX('PP Values - Local Authorities'!AK:AK, MATCH($B71,'PP Values - Local Authorities'!$B:$B,0))</f>
        <v>0</v>
      </c>
      <c r="AP71">
        <f>INDEX('PP Values - Local Authorities'!AL:AL, MATCH($B71,'PP Values - Local Authorities'!$B:$B,0))</f>
        <v>-4346200</v>
      </c>
    </row>
    <row r="72" spans="1:42" x14ac:dyDescent="0.3">
      <c r="A72" s="116" t="s">
        <v>94</v>
      </c>
      <c r="B72" s="116" t="s">
        <v>326</v>
      </c>
      <c r="C72" s="116" t="s">
        <v>94</v>
      </c>
      <c r="D72" s="116" t="s">
        <v>326</v>
      </c>
      <c r="E72" s="116" t="s">
        <v>327</v>
      </c>
      <c r="F72" s="116" t="s">
        <v>320</v>
      </c>
      <c r="H72" s="116" t="s">
        <v>100</v>
      </c>
      <c r="I72" s="116" t="s">
        <v>100</v>
      </c>
      <c r="J72" s="116" t="s">
        <v>321</v>
      </c>
      <c r="K72">
        <f>INDEX('PP Values - Local Authorities'!G:G, MATCH($B72,'PP Values - Local Authorities'!$B:$B,0))</f>
        <v>17395100</v>
      </c>
      <c r="L72">
        <f>INDEX('PP Values - Local Authorities'!H:H, MATCH($B72,'PP Values - Local Authorities'!$B:$B,0))</f>
        <v>1989700</v>
      </c>
      <c r="M72">
        <f>INDEX('PP Values - Local Authorities'!I:I, MATCH($B72,'PP Values - Local Authorities'!$B:$B,0))</f>
        <v>146050</v>
      </c>
      <c r="N72">
        <f>INDEX('PP Values - Local Authorities'!J:J, MATCH($B72,'PP Values - Local Authorities'!$B:$B,0))</f>
        <v>1394750</v>
      </c>
      <c r="O72">
        <f>INDEX('PP Values - Local Authorities'!K:K, MATCH($B72,'PP Values - Local Authorities'!$B:$B,0))</f>
        <v>0</v>
      </c>
      <c r="P72">
        <f>INDEX('PP Values - Local Authorities'!L:L, MATCH($B72,'PP Values - Local Authorities'!$B:$B,0))</f>
        <v>20925600</v>
      </c>
      <c r="Q72">
        <f>INDEX('PP Values - Local Authorities'!M:M, MATCH($B72,'PP Values - Local Authorities'!$B:$B,0))</f>
        <v>0</v>
      </c>
      <c r="R72">
        <f>INDEX('PP Values - Local Authorities'!N:N, MATCH($B72,'PP Values - Local Authorities'!$B:$B,0))</f>
        <v>0</v>
      </c>
      <c r="S72">
        <f>INDEX('PP Values - Local Authorities'!O:O, MATCH($B72,'PP Values - Local Authorities'!$B:$B,0))</f>
        <v>15615100</v>
      </c>
      <c r="T72">
        <f>INDEX('PP Values - Local Authorities'!P:P, MATCH($B72,'PP Values - Local Authorities'!$B:$B,0))</f>
        <v>1950500</v>
      </c>
      <c r="U72">
        <f>INDEX('PP Values - Local Authorities'!Q:Q, MATCH($B72,'PP Values - Local Authorities'!$B:$B,0))</f>
        <v>0</v>
      </c>
      <c r="V72">
        <f>INDEX('PP Values - Local Authorities'!R:R, MATCH($B72,'PP Values - Local Authorities'!$B:$B,0))</f>
        <v>1255300</v>
      </c>
      <c r="W72">
        <f>INDEX('PP Values - Local Authorities'!S:S, MATCH($B72,'PP Values - Local Authorities'!$B:$B,0))</f>
        <v>0</v>
      </c>
      <c r="X72">
        <f>INDEX('PP Values - Local Authorities'!T:T, MATCH($B72,'PP Values - Local Authorities'!$B:$B,0))</f>
        <v>18820900</v>
      </c>
      <c r="Y72">
        <f>INDEX('PP Values - Local Authorities'!U:U, MATCH($B72,'PP Values - Local Authorities'!$B:$B,0))</f>
        <v>0</v>
      </c>
      <c r="Z72">
        <f>INDEX('PP Values - Local Authorities'!V:V, MATCH($B72,'PP Values - Local Authorities'!$B:$B,0))</f>
        <v>0</v>
      </c>
      <c r="AA72">
        <f>INDEX('PP Values - Local Authorities'!W:W, MATCH($B72,'PP Values - Local Authorities'!$B:$B,0))</f>
        <v>0</v>
      </c>
      <c r="AB72">
        <f>INDEX('PP Values - Local Authorities'!X:X, MATCH($B72,'PP Values - Local Authorities'!$B:$B,0))</f>
        <v>0</v>
      </c>
      <c r="AC72">
        <f>INDEX('PP Values - Local Authorities'!Y:Y, MATCH($B72,'PP Values - Local Authorities'!$B:$B,0))</f>
        <v>0</v>
      </c>
      <c r="AD72">
        <f>INDEX('PP Values - Local Authorities'!Z:Z, MATCH($B72,'PP Values - Local Authorities'!$B:$B,0))</f>
        <v>0</v>
      </c>
      <c r="AE72">
        <f>INDEX('PP Values - Local Authorities'!AA:AA, MATCH($B72,'PP Values - Local Authorities'!$B:$B,0))</f>
        <v>0</v>
      </c>
      <c r="AF72">
        <f>INDEX('PP Values - Local Authorities'!AB:AB, MATCH($B72,'PP Values - Local Authorities'!$B:$B,0))</f>
        <v>0</v>
      </c>
      <c r="AG72">
        <f>INDEX('PP Values - Local Authorities'!AC:AC, MATCH($B72,'PP Values - Local Authorities'!$B:$B,0))</f>
        <v>0</v>
      </c>
      <c r="AH72">
        <f>INDEX('PP Values - Local Authorities'!AD:AD, MATCH($B72,'PP Values - Local Authorities'!$B:$B,0))</f>
        <v>0</v>
      </c>
      <c r="AI72">
        <f>INDEX('PP Values - Local Authorities'!AE:AE, MATCH($B72,'PP Values - Local Authorities'!$B:$B,0))</f>
        <v>24114600</v>
      </c>
      <c r="AJ72">
        <f>INDEX('PP Values - Local Authorities'!AF:AF, MATCH($B72,'PP Values - Local Authorities'!$B:$B,0))</f>
        <v>1387400</v>
      </c>
      <c r="AK72">
        <f>INDEX('PP Values - Local Authorities'!AG:AG, MATCH($B72,'PP Values - Local Authorities'!$B:$B,0))</f>
        <v>0</v>
      </c>
      <c r="AL72">
        <f>INDEX('PP Values - Local Authorities'!AH:AH, MATCH($B72,'PP Values - Local Authorities'!$B:$B,0))</f>
        <v>0</v>
      </c>
      <c r="AM72">
        <f>INDEX('PP Values - Local Authorities'!AI:AI, MATCH($B72,'PP Values - Local Authorities'!$B:$B,0))</f>
        <v>0</v>
      </c>
      <c r="AN72">
        <f>INDEX('PP Values - Local Authorities'!AJ:AJ, MATCH($B72,'PP Values - Local Authorities'!$B:$B,0))</f>
        <v>25502000</v>
      </c>
      <c r="AO72">
        <f>INDEX('PP Values - Local Authorities'!AK:AK, MATCH($B72,'PP Values - Local Authorities'!$B:$B,0))</f>
        <v>0</v>
      </c>
      <c r="AP72">
        <f>INDEX('PP Values - Local Authorities'!AL:AL, MATCH($B72,'PP Values - Local Authorities'!$B:$B,0))</f>
        <v>-4576400</v>
      </c>
    </row>
    <row r="73" spans="1:42" x14ac:dyDescent="0.3">
      <c r="A73" s="116" t="s">
        <v>94</v>
      </c>
      <c r="B73" s="116" t="s">
        <v>328</v>
      </c>
      <c r="C73" s="116" t="s">
        <v>94</v>
      </c>
      <c r="D73" s="116" t="s">
        <v>328</v>
      </c>
      <c r="E73" s="116" t="s">
        <v>329</v>
      </c>
      <c r="F73" s="116" t="s">
        <v>320</v>
      </c>
      <c r="H73" s="116" t="s">
        <v>100</v>
      </c>
      <c r="I73" s="116" t="s">
        <v>100</v>
      </c>
      <c r="J73" s="116" t="s">
        <v>321</v>
      </c>
      <c r="K73">
        <f>INDEX('PP Values - Local Authorities'!G:G, MATCH($B73,'PP Values - Local Authorities'!$B:$B,0))</f>
        <v>934700</v>
      </c>
      <c r="L73">
        <f>INDEX('PP Values - Local Authorities'!H:H, MATCH($B73,'PP Values - Local Authorities'!$B:$B,0))</f>
        <v>3708700</v>
      </c>
      <c r="M73">
        <f>INDEX('PP Values - Local Authorities'!I:I, MATCH($B73,'PP Values - Local Authorities'!$B:$B,0))</f>
        <v>0</v>
      </c>
      <c r="N73">
        <f>INDEX('PP Values - Local Authorities'!J:J, MATCH($B73,'PP Values - Local Authorities'!$B:$B,0))</f>
        <v>3178850</v>
      </c>
      <c r="O73">
        <f>INDEX('PP Values - Local Authorities'!K:K, MATCH($B73,'PP Values - Local Authorities'!$B:$B,0))</f>
        <v>0</v>
      </c>
      <c r="P73">
        <f>INDEX('PP Values - Local Authorities'!L:L, MATCH($B73,'PP Values - Local Authorities'!$B:$B,0))</f>
        <v>7822250</v>
      </c>
      <c r="Q73">
        <f>INDEX('PP Values - Local Authorities'!M:M, MATCH($B73,'PP Values - Local Authorities'!$B:$B,0))</f>
        <v>0</v>
      </c>
      <c r="R73">
        <f>INDEX('PP Values - Local Authorities'!N:N, MATCH($B73,'PP Values - Local Authorities'!$B:$B,0))</f>
        <v>0</v>
      </c>
      <c r="S73">
        <f>INDEX('PP Values - Local Authorities'!O:O, MATCH($B73,'PP Values - Local Authorities'!$B:$B,0))</f>
        <v>639700</v>
      </c>
      <c r="T73">
        <f>INDEX('PP Values - Local Authorities'!P:P, MATCH($B73,'PP Values - Local Authorities'!$B:$B,0))</f>
        <v>4827200</v>
      </c>
      <c r="U73">
        <f>INDEX('PP Values - Local Authorities'!Q:Q, MATCH($B73,'PP Values - Local Authorities'!$B:$B,0))</f>
        <v>0</v>
      </c>
      <c r="V73">
        <f>INDEX('PP Values - Local Authorities'!R:R, MATCH($B73,'PP Values - Local Authorities'!$B:$B,0))</f>
        <v>2803700</v>
      </c>
      <c r="W73">
        <f>INDEX('PP Values - Local Authorities'!S:S, MATCH($B73,'PP Values - Local Authorities'!$B:$B,0))</f>
        <v>0</v>
      </c>
      <c r="X73">
        <f>INDEX('PP Values - Local Authorities'!T:T, MATCH($B73,'PP Values - Local Authorities'!$B:$B,0))</f>
        <v>8270600</v>
      </c>
      <c r="Y73">
        <f>INDEX('PP Values - Local Authorities'!U:U, MATCH($B73,'PP Values - Local Authorities'!$B:$B,0))</f>
        <v>0</v>
      </c>
      <c r="Z73">
        <f>INDEX('PP Values - Local Authorities'!V:V, MATCH($B73,'PP Values - Local Authorities'!$B:$B,0))</f>
        <v>0</v>
      </c>
      <c r="AA73">
        <f>INDEX('PP Values - Local Authorities'!W:W, MATCH($B73,'PP Values - Local Authorities'!$B:$B,0))</f>
        <v>344500</v>
      </c>
      <c r="AB73">
        <f>INDEX('PP Values - Local Authorities'!X:X, MATCH($B73,'PP Values - Local Authorities'!$B:$B,0))</f>
        <v>5628800</v>
      </c>
      <c r="AC73">
        <f>INDEX('PP Values - Local Authorities'!Y:Y, MATCH($B73,'PP Values - Local Authorities'!$B:$B,0))</f>
        <v>0</v>
      </c>
      <c r="AD73">
        <f>INDEX('PP Values - Local Authorities'!Z:Z, MATCH($B73,'PP Values - Local Authorities'!$B:$B,0))</f>
        <v>2524600</v>
      </c>
      <c r="AE73">
        <f>INDEX('PP Values - Local Authorities'!AA:AA, MATCH($B73,'PP Values - Local Authorities'!$B:$B,0))</f>
        <v>0</v>
      </c>
      <c r="AF73">
        <f>INDEX('PP Values - Local Authorities'!AB:AB, MATCH($B73,'PP Values - Local Authorities'!$B:$B,0))</f>
        <v>8497900</v>
      </c>
      <c r="AG73">
        <f>INDEX('PP Values - Local Authorities'!AC:AC, MATCH($B73,'PP Values - Local Authorities'!$B:$B,0))</f>
        <v>0</v>
      </c>
      <c r="AH73">
        <f>INDEX('PP Values - Local Authorities'!AD:AD, MATCH($B73,'PP Values - Local Authorities'!$B:$B,0))</f>
        <v>0</v>
      </c>
      <c r="AI73">
        <f>INDEX('PP Values - Local Authorities'!AE:AE, MATCH($B73,'PP Values - Local Authorities'!$B:$B,0))</f>
        <v>733868</v>
      </c>
      <c r="AJ73">
        <f>INDEX('PP Values - Local Authorities'!AF:AF, MATCH($B73,'PP Values - Local Authorities'!$B:$B,0))</f>
        <v>33251000</v>
      </c>
      <c r="AK73">
        <f>INDEX('PP Values - Local Authorities'!AG:AG, MATCH($B73,'PP Values - Local Authorities'!$B:$B,0))</f>
        <v>0</v>
      </c>
      <c r="AL73">
        <f>INDEX('PP Values - Local Authorities'!AH:AH, MATCH($B73,'PP Values - Local Authorities'!$B:$B,0))</f>
        <v>0</v>
      </c>
      <c r="AM73">
        <f>INDEX('PP Values - Local Authorities'!AI:AI, MATCH($B73,'PP Values - Local Authorities'!$B:$B,0))</f>
        <v>0</v>
      </c>
      <c r="AN73">
        <f>INDEX('PP Values - Local Authorities'!AJ:AJ, MATCH($B73,'PP Values - Local Authorities'!$B:$B,0))</f>
        <v>33984868</v>
      </c>
      <c r="AO73">
        <f>INDEX('PP Values - Local Authorities'!AK:AK, MATCH($B73,'PP Values - Local Authorities'!$B:$B,0))</f>
        <v>0</v>
      </c>
      <c r="AP73">
        <f>INDEX('PP Values - Local Authorities'!AL:AL, MATCH($B73,'PP Values - Local Authorities'!$B:$B,0))</f>
        <v>-26162618</v>
      </c>
    </row>
    <row r="74" spans="1:42" x14ac:dyDescent="0.3">
      <c r="A74" s="116" t="s">
        <v>94</v>
      </c>
      <c r="B74" s="116" t="s">
        <v>330</v>
      </c>
      <c r="C74" s="116" t="s">
        <v>240</v>
      </c>
      <c r="D74" s="116" t="s">
        <v>332</v>
      </c>
      <c r="E74" s="116" t="s">
        <v>331</v>
      </c>
      <c r="F74" s="116" t="s">
        <v>320</v>
      </c>
      <c r="H74" s="116" t="s">
        <v>237</v>
      </c>
      <c r="I74" s="116" t="s">
        <v>100</v>
      </c>
      <c r="J74" s="116" t="s">
        <v>321</v>
      </c>
      <c r="K74">
        <f>INDEX('PP Values - Local Authorities'!G:G, MATCH($B74,'PP Values - Local Authorities'!$B:$B,0))</f>
        <v>1578700</v>
      </c>
      <c r="L74">
        <f>INDEX('PP Values - Local Authorities'!H:H, MATCH($B74,'PP Values - Local Authorities'!$B:$B,0))</f>
        <v>8595000</v>
      </c>
      <c r="M74">
        <f>INDEX('PP Values - Local Authorities'!I:I, MATCH($B74,'PP Values - Local Authorities'!$B:$B,0))</f>
        <v>0</v>
      </c>
      <c r="N74">
        <f>INDEX('PP Values - Local Authorities'!J:J, MATCH($B74,'PP Values - Local Authorities'!$B:$B,0))</f>
        <v>1142050</v>
      </c>
      <c r="O74">
        <f>INDEX('PP Values - Local Authorities'!K:K, MATCH($B74,'PP Values - Local Authorities'!$B:$B,0))</f>
        <v>0</v>
      </c>
      <c r="P74">
        <f>INDEX('PP Values - Local Authorities'!L:L, MATCH($B74,'PP Values - Local Authorities'!$B:$B,0))</f>
        <v>11315750</v>
      </c>
      <c r="Q74">
        <f>INDEX('PP Values - Local Authorities'!M:M, MATCH($B74,'PP Values - Local Authorities'!$B:$B,0))</f>
        <v>0</v>
      </c>
      <c r="R74">
        <f>INDEX('PP Values - Local Authorities'!N:N, MATCH($B74,'PP Values - Local Authorities'!$B:$B,0))</f>
        <v>0</v>
      </c>
      <c r="S74">
        <f>INDEX('PP Values - Local Authorities'!O:O, MATCH($B74,'PP Values - Local Authorities'!$B:$B,0))</f>
        <v>1586400</v>
      </c>
      <c r="T74">
        <f>INDEX('PP Values - Local Authorities'!P:P, MATCH($B74,'PP Values - Local Authorities'!$B:$B,0))</f>
        <v>10241000</v>
      </c>
      <c r="U74">
        <f>INDEX('PP Values - Local Authorities'!Q:Q, MATCH($B74,'PP Values - Local Authorities'!$B:$B,0))</f>
        <v>0</v>
      </c>
      <c r="V74">
        <f>INDEX('PP Values - Local Authorities'!R:R, MATCH($B74,'PP Values - Local Authorities'!$B:$B,0))</f>
        <v>984650</v>
      </c>
      <c r="W74">
        <f>INDEX('PP Values - Local Authorities'!S:S, MATCH($B74,'PP Values - Local Authorities'!$B:$B,0))</f>
        <v>0</v>
      </c>
      <c r="X74">
        <f>INDEX('PP Values - Local Authorities'!T:T, MATCH($B74,'PP Values - Local Authorities'!$B:$B,0))</f>
        <v>12812050</v>
      </c>
      <c r="Y74">
        <f>INDEX('PP Values - Local Authorities'!U:U, MATCH($B74,'PP Values - Local Authorities'!$B:$B,0))</f>
        <v>0</v>
      </c>
      <c r="Z74">
        <f>INDEX('PP Values - Local Authorities'!V:V, MATCH($B74,'PP Values - Local Authorities'!$B:$B,0))</f>
        <v>0</v>
      </c>
      <c r="AA74">
        <f>INDEX('PP Values - Local Authorities'!W:W, MATCH($B74,'PP Values - Local Authorities'!$B:$B,0))</f>
        <v>1324500</v>
      </c>
      <c r="AB74">
        <f>INDEX('PP Values - Local Authorities'!X:X, MATCH($B74,'PP Values - Local Authorities'!$B:$B,0))</f>
        <v>8927600</v>
      </c>
      <c r="AC74">
        <f>INDEX('PP Values - Local Authorities'!Y:Y, MATCH($B74,'PP Values - Local Authorities'!$B:$B,0))</f>
        <v>0</v>
      </c>
      <c r="AD74">
        <f>INDEX('PP Values - Local Authorities'!Z:Z, MATCH($B74,'PP Values - Local Authorities'!$B:$B,0))</f>
        <v>1003300</v>
      </c>
      <c r="AE74">
        <f>INDEX('PP Values - Local Authorities'!AA:AA, MATCH($B74,'PP Values - Local Authorities'!$B:$B,0))</f>
        <v>0</v>
      </c>
      <c r="AF74">
        <f>INDEX('PP Values - Local Authorities'!AB:AB, MATCH($B74,'PP Values - Local Authorities'!$B:$B,0))</f>
        <v>11255400</v>
      </c>
      <c r="AG74">
        <f>INDEX('PP Values - Local Authorities'!AC:AC, MATCH($B74,'PP Values - Local Authorities'!$B:$B,0))</f>
        <v>0</v>
      </c>
      <c r="AH74">
        <f>INDEX('PP Values - Local Authorities'!AD:AD, MATCH($B74,'PP Values - Local Authorities'!$B:$B,0))</f>
        <v>0</v>
      </c>
      <c r="AI74">
        <f>INDEX('PP Values - Local Authorities'!AE:AE, MATCH($B74,'PP Values - Local Authorities'!$B:$B,0))</f>
        <v>2481043</v>
      </c>
      <c r="AJ74">
        <f>INDEX('PP Values - Local Authorities'!AF:AF, MATCH($B74,'PP Values - Local Authorities'!$B:$B,0))</f>
        <v>3663900</v>
      </c>
      <c r="AK74">
        <f>INDEX('PP Values - Local Authorities'!AG:AG, MATCH($B74,'PP Values - Local Authorities'!$B:$B,0))</f>
        <v>0</v>
      </c>
      <c r="AL74">
        <f>INDEX('PP Values - Local Authorities'!AH:AH, MATCH($B74,'PP Values - Local Authorities'!$B:$B,0))</f>
        <v>0</v>
      </c>
      <c r="AM74">
        <f>INDEX('PP Values - Local Authorities'!AI:AI, MATCH($B74,'PP Values - Local Authorities'!$B:$B,0))</f>
        <v>0</v>
      </c>
      <c r="AN74">
        <f>INDEX('PP Values - Local Authorities'!AJ:AJ, MATCH($B74,'PP Values - Local Authorities'!$B:$B,0))</f>
        <v>6144943</v>
      </c>
      <c r="AO74">
        <f>INDEX('PP Values - Local Authorities'!AK:AK, MATCH($B74,'PP Values - Local Authorities'!$B:$B,0))</f>
        <v>0</v>
      </c>
      <c r="AP74">
        <f>INDEX('PP Values - Local Authorities'!AL:AL, MATCH($B74,'PP Values - Local Authorities'!$B:$B,0))</f>
        <v>5170807</v>
      </c>
    </row>
    <row r="75" spans="1:42" x14ac:dyDescent="0.3">
      <c r="A75" s="116" t="s">
        <v>94</v>
      </c>
      <c r="B75" s="116" t="s">
        <v>333</v>
      </c>
      <c r="C75" s="116" t="s">
        <v>94</v>
      </c>
      <c r="D75" s="116" t="s">
        <v>333</v>
      </c>
      <c r="E75" s="116" t="s">
        <v>334</v>
      </c>
      <c r="F75" s="116" t="s">
        <v>320</v>
      </c>
      <c r="H75" s="116" t="s">
        <v>100</v>
      </c>
      <c r="I75" s="116" t="s">
        <v>100</v>
      </c>
      <c r="J75" s="116" t="s">
        <v>321</v>
      </c>
      <c r="K75">
        <f>INDEX('PP Values - Local Authorities'!G:G, MATCH($B75,'PP Values - Local Authorities'!$B:$B,0))</f>
        <v>50719100</v>
      </c>
      <c r="L75">
        <f>INDEX('PP Values - Local Authorities'!H:H, MATCH($B75,'PP Values - Local Authorities'!$B:$B,0))</f>
        <v>38238600</v>
      </c>
      <c r="M75">
        <f>INDEX('PP Values - Local Authorities'!I:I, MATCH($B75,'PP Values - Local Authorities'!$B:$B,0))</f>
        <v>0</v>
      </c>
      <c r="N75">
        <f>INDEX('PP Values - Local Authorities'!J:J, MATCH($B75,'PP Values - Local Authorities'!$B:$B,0))</f>
        <v>2738500</v>
      </c>
      <c r="O75">
        <f>INDEX('PP Values - Local Authorities'!K:K, MATCH($B75,'PP Values - Local Authorities'!$B:$B,0))</f>
        <v>0</v>
      </c>
      <c r="P75">
        <f>INDEX('PP Values - Local Authorities'!L:L, MATCH($B75,'PP Values - Local Authorities'!$B:$B,0))</f>
        <v>91696200</v>
      </c>
      <c r="Q75">
        <f>INDEX('PP Values - Local Authorities'!M:M, MATCH($B75,'PP Values - Local Authorities'!$B:$B,0))</f>
        <v>0</v>
      </c>
      <c r="R75">
        <f>INDEX('PP Values - Local Authorities'!N:N, MATCH($B75,'PP Values - Local Authorities'!$B:$B,0))</f>
        <v>0</v>
      </c>
      <c r="S75">
        <f>INDEX('PP Values - Local Authorities'!O:O, MATCH($B75,'PP Values - Local Authorities'!$B:$B,0))</f>
        <v>47231300</v>
      </c>
      <c r="T75">
        <f>INDEX('PP Values - Local Authorities'!P:P, MATCH($B75,'PP Values - Local Authorities'!$B:$B,0))</f>
        <v>36506900</v>
      </c>
      <c r="U75">
        <f>INDEX('PP Values - Local Authorities'!Q:Q, MATCH($B75,'PP Values - Local Authorities'!$B:$B,0))</f>
        <v>0</v>
      </c>
      <c r="V75">
        <f>INDEX('PP Values - Local Authorities'!R:R, MATCH($B75,'PP Values - Local Authorities'!$B:$B,0))</f>
        <v>2501350</v>
      </c>
      <c r="W75">
        <f>INDEX('PP Values - Local Authorities'!S:S, MATCH($B75,'PP Values - Local Authorities'!$B:$B,0))</f>
        <v>0</v>
      </c>
      <c r="X75">
        <f>INDEX('PP Values - Local Authorities'!T:T, MATCH($B75,'PP Values - Local Authorities'!$B:$B,0))</f>
        <v>86239550</v>
      </c>
      <c r="Y75">
        <f>INDEX('PP Values - Local Authorities'!U:U, MATCH($B75,'PP Values - Local Authorities'!$B:$B,0))</f>
        <v>0</v>
      </c>
      <c r="Z75">
        <f>INDEX('PP Values - Local Authorities'!V:V, MATCH($B75,'PP Values - Local Authorities'!$B:$B,0))</f>
        <v>0</v>
      </c>
      <c r="AA75">
        <f>INDEX('PP Values - Local Authorities'!W:W, MATCH($B75,'PP Values - Local Authorities'!$B:$B,0))</f>
        <v>49309700</v>
      </c>
      <c r="AB75">
        <f>INDEX('PP Values - Local Authorities'!X:X, MATCH($B75,'PP Values - Local Authorities'!$B:$B,0))</f>
        <v>30085300</v>
      </c>
      <c r="AC75">
        <f>INDEX('PP Values - Local Authorities'!Y:Y, MATCH($B75,'PP Values - Local Authorities'!$B:$B,0))</f>
        <v>0</v>
      </c>
      <c r="AD75">
        <f>INDEX('PP Values - Local Authorities'!Z:Z, MATCH($B75,'PP Values - Local Authorities'!$B:$B,0))</f>
        <v>3134445</v>
      </c>
      <c r="AE75">
        <f>INDEX('PP Values - Local Authorities'!AA:AA, MATCH($B75,'PP Values - Local Authorities'!$B:$B,0))</f>
        <v>0</v>
      </c>
      <c r="AF75">
        <f>INDEX('PP Values - Local Authorities'!AB:AB, MATCH($B75,'PP Values - Local Authorities'!$B:$B,0))</f>
        <v>82529445</v>
      </c>
      <c r="AG75">
        <f>INDEX('PP Values - Local Authorities'!AC:AC, MATCH($B75,'PP Values - Local Authorities'!$B:$B,0))</f>
        <v>0</v>
      </c>
      <c r="AH75">
        <f>INDEX('PP Values - Local Authorities'!AD:AD, MATCH($B75,'PP Values - Local Authorities'!$B:$B,0))</f>
        <v>0</v>
      </c>
      <c r="AI75">
        <f>INDEX('PP Values - Local Authorities'!AE:AE, MATCH($B75,'PP Values - Local Authorities'!$B:$B,0))</f>
        <v>51017100</v>
      </c>
      <c r="AJ75">
        <f>INDEX('PP Values - Local Authorities'!AF:AF, MATCH($B75,'PP Values - Local Authorities'!$B:$B,0))</f>
        <v>4076200</v>
      </c>
      <c r="AK75">
        <f>INDEX('PP Values - Local Authorities'!AG:AG, MATCH($B75,'PP Values - Local Authorities'!$B:$B,0))</f>
        <v>0</v>
      </c>
      <c r="AL75">
        <f>INDEX('PP Values - Local Authorities'!AH:AH, MATCH($B75,'PP Values - Local Authorities'!$B:$B,0))</f>
        <v>0</v>
      </c>
      <c r="AM75">
        <f>INDEX('PP Values - Local Authorities'!AI:AI, MATCH($B75,'PP Values - Local Authorities'!$B:$B,0))</f>
        <v>0</v>
      </c>
      <c r="AN75">
        <f>INDEX('PP Values - Local Authorities'!AJ:AJ, MATCH($B75,'PP Values - Local Authorities'!$B:$B,0))</f>
        <v>55093300</v>
      </c>
      <c r="AO75">
        <f>INDEX('PP Values - Local Authorities'!AK:AK, MATCH($B75,'PP Values - Local Authorities'!$B:$B,0))</f>
        <v>0</v>
      </c>
      <c r="AP75">
        <f>INDEX('PP Values - Local Authorities'!AL:AL, MATCH($B75,'PP Values - Local Authorities'!$B:$B,0))</f>
        <v>36602900</v>
      </c>
    </row>
    <row r="76" spans="1:42" x14ac:dyDescent="0.3">
      <c r="A76" s="116" t="s">
        <v>94</v>
      </c>
      <c r="B76" s="116" t="s">
        <v>335</v>
      </c>
      <c r="C76" s="116" t="s">
        <v>94</v>
      </c>
      <c r="D76" s="116" t="s">
        <v>335</v>
      </c>
      <c r="E76" s="116" t="s">
        <v>336</v>
      </c>
      <c r="F76" s="116" t="s">
        <v>320</v>
      </c>
      <c r="H76" s="116" t="s">
        <v>100</v>
      </c>
      <c r="I76" s="116" t="s">
        <v>100</v>
      </c>
      <c r="J76" s="116" t="s">
        <v>321</v>
      </c>
      <c r="K76">
        <f>INDEX('PP Values - Local Authorities'!G:G, MATCH($B76,'PP Values - Local Authorities'!$B:$B,0))</f>
        <v>3619902</v>
      </c>
      <c r="L76">
        <f>INDEX('PP Values - Local Authorities'!H:H, MATCH($B76,'PP Values - Local Authorities'!$B:$B,0))</f>
        <v>8997100</v>
      </c>
      <c r="M76">
        <f>INDEX('PP Values - Local Authorities'!I:I, MATCH($B76,'PP Values - Local Authorities'!$B:$B,0))</f>
        <v>0</v>
      </c>
      <c r="N76">
        <f>INDEX('PP Values - Local Authorities'!J:J, MATCH($B76,'PP Values - Local Authorities'!$B:$B,0))</f>
        <v>194600</v>
      </c>
      <c r="O76">
        <f>INDEX('PP Values - Local Authorities'!K:K, MATCH($B76,'PP Values - Local Authorities'!$B:$B,0))</f>
        <v>0</v>
      </c>
      <c r="P76">
        <f>INDEX('PP Values - Local Authorities'!L:L, MATCH($B76,'PP Values - Local Authorities'!$B:$B,0))</f>
        <v>12811602</v>
      </c>
      <c r="Q76">
        <f>INDEX('PP Values - Local Authorities'!M:M, MATCH($B76,'PP Values - Local Authorities'!$B:$B,0))</f>
        <v>0</v>
      </c>
      <c r="R76">
        <f>INDEX('PP Values - Local Authorities'!N:N, MATCH($B76,'PP Values - Local Authorities'!$B:$B,0))</f>
        <v>0</v>
      </c>
      <c r="S76">
        <f>INDEX('PP Values - Local Authorities'!O:O, MATCH($B76,'PP Values - Local Authorities'!$B:$B,0))</f>
        <v>3190100</v>
      </c>
      <c r="T76">
        <f>INDEX('PP Values - Local Authorities'!P:P, MATCH($B76,'PP Values - Local Authorities'!$B:$B,0))</f>
        <v>5176600</v>
      </c>
      <c r="U76">
        <f>INDEX('PP Values - Local Authorities'!Q:Q, MATCH($B76,'PP Values - Local Authorities'!$B:$B,0))</f>
        <v>0</v>
      </c>
      <c r="V76">
        <f>INDEX('PP Values - Local Authorities'!R:R, MATCH($B76,'PP Values - Local Authorities'!$B:$B,0))</f>
        <v>166150</v>
      </c>
      <c r="W76">
        <f>INDEX('PP Values - Local Authorities'!S:S, MATCH($B76,'PP Values - Local Authorities'!$B:$B,0))</f>
        <v>0</v>
      </c>
      <c r="X76">
        <f>INDEX('PP Values - Local Authorities'!T:T, MATCH($B76,'PP Values - Local Authorities'!$B:$B,0))</f>
        <v>8532850</v>
      </c>
      <c r="Y76">
        <f>INDEX('PP Values - Local Authorities'!U:U, MATCH($B76,'PP Values - Local Authorities'!$B:$B,0))</f>
        <v>0</v>
      </c>
      <c r="Z76">
        <f>INDEX('PP Values - Local Authorities'!V:V, MATCH($B76,'PP Values - Local Authorities'!$B:$B,0))</f>
        <v>0</v>
      </c>
      <c r="AA76">
        <f>INDEX('PP Values - Local Authorities'!W:W, MATCH($B76,'PP Values - Local Authorities'!$B:$B,0))</f>
        <v>2692000</v>
      </c>
      <c r="AB76">
        <f>INDEX('PP Values - Local Authorities'!X:X, MATCH($B76,'PP Values - Local Authorities'!$B:$B,0))</f>
        <v>4132000</v>
      </c>
      <c r="AC76">
        <f>INDEX('PP Values - Local Authorities'!Y:Y, MATCH($B76,'PP Values - Local Authorities'!$B:$B,0))</f>
        <v>0</v>
      </c>
      <c r="AD76">
        <f>INDEX('PP Values - Local Authorities'!Z:Z, MATCH($B76,'PP Values - Local Authorities'!$B:$B,0))</f>
        <v>159700</v>
      </c>
      <c r="AE76">
        <f>INDEX('PP Values - Local Authorities'!AA:AA, MATCH($B76,'PP Values - Local Authorities'!$B:$B,0))</f>
        <v>0</v>
      </c>
      <c r="AF76">
        <f>INDEX('PP Values - Local Authorities'!AB:AB, MATCH($B76,'PP Values - Local Authorities'!$B:$B,0))</f>
        <v>6983700</v>
      </c>
      <c r="AG76">
        <f>INDEX('PP Values - Local Authorities'!AC:AC, MATCH($B76,'PP Values - Local Authorities'!$B:$B,0))</f>
        <v>0</v>
      </c>
      <c r="AH76">
        <f>INDEX('PP Values - Local Authorities'!AD:AD, MATCH($B76,'PP Values - Local Authorities'!$B:$B,0))</f>
        <v>0</v>
      </c>
      <c r="AI76">
        <f>INDEX('PP Values - Local Authorities'!AE:AE, MATCH($B76,'PP Values - Local Authorities'!$B:$B,0))</f>
        <v>2253500</v>
      </c>
      <c r="AJ76">
        <f>INDEX('PP Values - Local Authorities'!AF:AF, MATCH($B76,'PP Values - Local Authorities'!$B:$B,0))</f>
        <v>0</v>
      </c>
      <c r="AK76">
        <f>INDEX('PP Values - Local Authorities'!AG:AG, MATCH($B76,'PP Values - Local Authorities'!$B:$B,0))</f>
        <v>0</v>
      </c>
      <c r="AL76">
        <f>INDEX('PP Values - Local Authorities'!AH:AH, MATCH($B76,'PP Values - Local Authorities'!$B:$B,0))</f>
        <v>0</v>
      </c>
      <c r="AM76">
        <f>INDEX('PP Values - Local Authorities'!AI:AI, MATCH($B76,'PP Values - Local Authorities'!$B:$B,0))</f>
        <v>0</v>
      </c>
      <c r="AN76">
        <f>INDEX('PP Values - Local Authorities'!AJ:AJ, MATCH($B76,'PP Values - Local Authorities'!$B:$B,0))</f>
        <v>2253500</v>
      </c>
      <c r="AO76">
        <f>INDEX('PP Values - Local Authorities'!AK:AK, MATCH($B76,'PP Values - Local Authorities'!$B:$B,0))</f>
        <v>0</v>
      </c>
      <c r="AP76">
        <f>INDEX('PP Values - Local Authorities'!AL:AL, MATCH($B76,'PP Values - Local Authorities'!$B:$B,0))</f>
        <v>10558102</v>
      </c>
    </row>
    <row r="77" spans="1:42" x14ac:dyDescent="0.3">
      <c r="A77" s="116" t="s">
        <v>94</v>
      </c>
      <c r="B77" s="116" t="s">
        <v>337</v>
      </c>
      <c r="C77" s="116" t="s">
        <v>94</v>
      </c>
      <c r="D77" s="116" t="s">
        <v>337</v>
      </c>
      <c r="E77" s="116" t="s">
        <v>338</v>
      </c>
      <c r="F77" s="116" t="s">
        <v>320</v>
      </c>
      <c r="H77" s="116" t="s">
        <v>100</v>
      </c>
      <c r="I77" s="116" t="s">
        <v>100</v>
      </c>
      <c r="J77" s="116" t="s">
        <v>321</v>
      </c>
      <c r="K77">
        <f>INDEX('PP Values - Local Authorities'!G:G, MATCH($B77,'PP Values - Local Authorities'!$B:$B,0))</f>
        <v>10643000</v>
      </c>
      <c r="L77">
        <f>INDEX('PP Values - Local Authorities'!H:H, MATCH($B77,'PP Values - Local Authorities'!$B:$B,0))</f>
        <v>94233800</v>
      </c>
      <c r="M77">
        <f>INDEX('PP Values - Local Authorities'!I:I, MATCH($B77,'PP Values - Local Authorities'!$B:$B,0))</f>
        <v>0</v>
      </c>
      <c r="N77">
        <f>INDEX('PP Values - Local Authorities'!J:J, MATCH($B77,'PP Values - Local Authorities'!$B:$B,0))</f>
        <v>2959800</v>
      </c>
      <c r="O77">
        <f>INDEX('PP Values - Local Authorities'!K:K, MATCH($B77,'PP Values - Local Authorities'!$B:$B,0))</f>
        <v>0</v>
      </c>
      <c r="P77">
        <f>INDEX('PP Values - Local Authorities'!L:L, MATCH($B77,'PP Values - Local Authorities'!$B:$B,0))</f>
        <v>107836600</v>
      </c>
      <c r="Q77">
        <f>INDEX('PP Values - Local Authorities'!M:M, MATCH($B77,'PP Values - Local Authorities'!$B:$B,0))</f>
        <v>0</v>
      </c>
      <c r="R77">
        <f>INDEX('PP Values - Local Authorities'!N:N, MATCH($B77,'PP Values - Local Authorities'!$B:$B,0))</f>
        <v>0</v>
      </c>
      <c r="S77">
        <f>INDEX('PP Values - Local Authorities'!O:O, MATCH($B77,'PP Values - Local Authorities'!$B:$B,0))</f>
        <v>9306400</v>
      </c>
      <c r="T77">
        <f>INDEX('PP Values - Local Authorities'!P:P, MATCH($B77,'PP Values - Local Authorities'!$B:$B,0))</f>
        <v>83451800</v>
      </c>
      <c r="U77">
        <f>INDEX('PP Values - Local Authorities'!Q:Q, MATCH($B77,'PP Values - Local Authorities'!$B:$B,0))</f>
        <v>0</v>
      </c>
      <c r="V77">
        <f>INDEX('PP Values - Local Authorities'!R:R, MATCH($B77,'PP Values - Local Authorities'!$B:$B,0))</f>
        <v>2901650</v>
      </c>
      <c r="W77">
        <f>INDEX('PP Values - Local Authorities'!S:S, MATCH($B77,'PP Values - Local Authorities'!$B:$B,0))</f>
        <v>0</v>
      </c>
      <c r="X77">
        <f>INDEX('PP Values - Local Authorities'!T:T, MATCH($B77,'PP Values - Local Authorities'!$B:$B,0))</f>
        <v>95659850</v>
      </c>
      <c r="Y77">
        <f>INDEX('PP Values - Local Authorities'!U:U, MATCH($B77,'PP Values - Local Authorities'!$B:$B,0))</f>
        <v>0</v>
      </c>
      <c r="Z77">
        <f>INDEX('PP Values - Local Authorities'!V:V, MATCH($B77,'PP Values - Local Authorities'!$B:$B,0))</f>
        <v>0</v>
      </c>
      <c r="AA77">
        <f>INDEX('PP Values - Local Authorities'!W:W, MATCH($B77,'PP Values - Local Authorities'!$B:$B,0))</f>
        <v>7419800</v>
      </c>
      <c r="AB77">
        <f>INDEX('PP Values - Local Authorities'!X:X, MATCH($B77,'PP Values - Local Authorities'!$B:$B,0))</f>
        <v>79043200</v>
      </c>
      <c r="AC77">
        <f>INDEX('PP Values - Local Authorities'!Y:Y, MATCH($B77,'PP Values - Local Authorities'!$B:$B,0))</f>
        <v>0</v>
      </c>
      <c r="AD77">
        <f>INDEX('PP Values - Local Authorities'!Z:Z, MATCH($B77,'PP Values - Local Authorities'!$B:$B,0))</f>
        <v>3742200</v>
      </c>
      <c r="AE77">
        <f>INDEX('PP Values - Local Authorities'!AA:AA, MATCH($B77,'PP Values - Local Authorities'!$B:$B,0))</f>
        <v>0</v>
      </c>
      <c r="AF77">
        <f>INDEX('PP Values - Local Authorities'!AB:AB, MATCH($B77,'PP Values - Local Authorities'!$B:$B,0))</f>
        <v>90205200</v>
      </c>
      <c r="AG77">
        <f>INDEX('PP Values - Local Authorities'!AC:AC, MATCH($B77,'PP Values - Local Authorities'!$B:$B,0))</f>
        <v>0</v>
      </c>
      <c r="AH77">
        <f>INDEX('PP Values - Local Authorities'!AD:AD, MATCH($B77,'PP Values - Local Authorities'!$B:$B,0))</f>
        <v>0</v>
      </c>
      <c r="AI77">
        <f>INDEX('PP Values - Local Authorities'!AE:AE, MATCH($B77,'PP Values - Local Authorities'!$B:$B,0))</f>
        <v>7382900</v>
      </c>
      <c r="AJ77">
        <f>INDEX('PP Values - Local Authorities'!AF:AF, MATCH($B77,'PP Values - Local Authorities'!$B:$B,0))</f>
        <v>5759600</v>
      </c>
      <c r="AK77">
        <f>INDEX('PP Values - Local Authorities'!AG:AG, MATCH($B77,'PP Values - Local Authorities'!$B:$B,0))</f>
        <v>0</v>
      </c>
      <c r="AL77">
        <f>INDEX('PP Values - Local Authorities'!AH:AH, MATCH($B77,'PP Values - Local Authorities'!$B:$B,0))</f>
        <v>0</v>
      </c>
      <c r="AM77">
        <f>INDEX('PP Values - Local Authorities'!AI:AI, MATCH($B77,'PP Values - Local Authorities'!$B:$B,0))</f>
        <v>0</v>
      </c>
      <c r="AN77">
        <f>INDEX('PP Values - Local Authorities'!AJ:AJ, MATCH($B77,'PP Values - Local Authorities'!$B:$B,0))</f>
        <v>13142500</v>
      </c>
      <c r="AO77">
        <f>INDEX('PP Values - Local Authorities'!AK:AK, MATCH($B77,'PP Values - Local Authorities'!$B:$B,0))</f>
        <v>0</v>
      </c>
      <c r="AP77">
        <f>INDEX('PP Values - Local Authorities'!AL:AL, MATCH($B77,'PP Values - Local Authorities'!$B:$B,0))</f>
        <v>94694100</v>
      </c>
    </row>
  </sheetData>
  <sheetProtection algorithmName="SHA-512" hashValue="3LFHchJgSC/tCbtCHdJlQ9KXiYx/jiySEoMJuTap9kGgx8FhDwmTvCVLwJXtdWAbvACd8O8506glXxcrwCKf2Q==" saltValue="9spkWNEsq7DrFxnEfRh/Ww==" spinCount="100000" sheet="1" objects="1" scenarios="1" formatColumns="0"/>
  <customSheetViews>
    <customSheetView guid="{24B6AABC-262F-4330-867C-F34CCEB67A71}" scale="76" hiddenRows="1" hiddenColumns="1" state="veryHidden" topLeftCell="B1">
      <selection activeCell="Q2" sqref="Q2"/>
      <pageMargins left="0.7" right="0.7" top="0.75" bottom="0.75" header="0.3" footer="0.3"/>
    </customSheetView>
  </customSheetViews>
  <pageMargins left="0.7" right="0.7" top="0.75" bottom="0.75" header="0.3" footer="0.3"/>
  <pageSetup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11</vt:i4>
      </vt:variant>
    </vt:vector>
  </HeadingPairs>
  <TitlesOfParts>
    <vt:vector size="18" baseType="lpstr">
      <vt:lpstr>Instructions</vt:lpstr>
      <vt:lpstr>PP Value Change Summary</vt:lpstr>
      <vt:lpstr>Balance Summary</vt:lpstr>
      <vt:lpstr>PP Values - Co|Twp|City|Vlg</vt:lpstr>
      <vt:lpstr>PP Values - SD|ISD|CC</vt:lpstr>
      <vt:lpstr>PP Values - Local Authorities</vt:lpstr>
      <vt:lpstr>Export</vt:lpstr>
      <vt:lpstr>'Balance Summary'!Print_Area</vt:lpstr>
      <vt:lpstr>'PP Values - Co|Twp|City|Vlg'!Print_Area</vt:lpstr>
      <vt:lpstr>'PP Values - Local Authorities'!Print_Area</vt:lpstr>
      <vt:lpstr>'PP Values - SD|ISD|CC'!Print_Area</vt:lpstr>
      <vt:lpstr>'Balance Summary'!Print_Titles</vt:lpstr>
      <vt:lpstr>Export!Print_Titles</vt:lpstr>
      <vt:lpstr>'PP Value Change Summary'!Print_Titles</vt:lpstr>
      <vt:lpstr>'PP Values - Co|Twp|City|Vlg'!Print_Titles</vt:lpstr>
      <vt:lpstr>'PP Values - Local Authorities'!Print_Titles</vt:lpstr>
      <vt:lpstr>'PP Values - SD|ISD|CC'!Print_Titles</vt:lpstr>
      <vt:lpstr>taxable_values</vt:lpstr>
    </vt:vector>
  </TitlesOfParts>
  <Company>State of Michigan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Barnes, Brian (TREASURY)</dc:creator>
  <cp:lastModifiedBy>Liz Gooch</cp:lastModifiedBy>
  <cp:lastPrinted>2026-03-30T18:10:56Z</cp:lastPrinted>
  <dcterms:created xsi:type="dcterms:W3CDTF">2018-01-31T16:28:30Z</dcterms:created>
  <dcterms:modified xsi:type="dcterms:W3CDTF">2026-07-27T16:39:51Z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a2fed65-62e7-46ea-af74-187e0c17143a_Enabled">
    <vt:lpwstr>true</vt:lpwstr>
  </property>
  <property fmtid="{D5CDD505-2E9C-101B-9397-08002B2CF9AE}" pid="3" name="MSIP_Label_3a2fed65-62e7-46ea-af74-187e0c17143a_SetDate">
    <vt:lpwstr>2021-04-06T19:45:35Z</vt:lpwstr>
  </property>
  <property fmtid="{D5CDD505-2E9C-101B-9397-08002B2CF9AE}" pid="4" name="MSIP_Label_3a2fed65-62e7-46ea-af74-187e0c17143a_Method">
    <vt:lpwstr>Privileged</vt:lpwstr>
  </property>
  <property fmtid="{D5CDD505-2E9C-101B-9397-08002B2CF9AE}" pid="5" name="MSIP_Label_3a2fed65-62e7-46ea-af74-187e0c17143a_Name">
    <vt:lpwstr>3a2fed65-62e7-46ea-af74-187e0c17143a</vt:lpwstr>
  </property>
  <property fmtid="{D5CDD505-2E9C-101B-9397-08002B2CF9AE}" pid="6" name="MSIP_Label_3a2fed65-62e7-46ea-af74-187e0c17143a_SiteId">
    <vt:lpwstr>d5fb7087-3777-42ad-966a-892ef47225d1</vt:lpwstr>
  </property>
  <property fmtid="{D5CDD505-2E9C-101B-9397-08002B2CF9AE}" pid="7" name="MSIP_Label_3a2fed65-62e7-46ea-af74-187e0c17143a_ActionId">
    <vt:lpwstr>8796b31b-6703-49f6-82e4-0b4399e1c6ea</vt:lpwstr>
  </property>
  <property fmtid="{D5CDD505-2E9C-101B-9397-08002B2CF9AE}" pid="8" name="MSIP_Label_3a2fed65-62e7-46ea-af74-187e0c17143a_ContentBits">
    <vt:lpwstr>0</vt:lpwstr>
  </property>
</Properties>
</file>